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66925"/>
  <xr:revisionPtr revIDLastSave="0" documentId="8_{80BEFE5E-9C96-474D-B079-B959C315ACA3}" xr6:coauthVersionLast="47" xr6:coauthVersionMax="47" xr10:uidLastSave="{00000000-0000-0000-0000-000000000000}"/>
  <workbookProtection workbookAlgorithmName="SHA-512" workbookHashValue="vSW/CKn0SsHouY4/SNPuXVLlms2AHYULwDaY6CCfojj2spJdanQue/e+KCpcKQafSTb0kfZjaHwIYYyIRw9Lyg==" workbookSaltValue="owUB9G6qDSaV7sd2sjsHIA==" workbookSpinCount="100000" lockStructure="1"/>
  <bookViews>
    <workbookView xWindow="-120" yWindow="-120" windowWidth="20730" windowHeight="11040" tabRatio="858" xr2:uid="{FCDF052A-6EA1-4EDF-B014-7EFC6CC5F9DC}"/>
  </bookViews>
  <sheets>
    <sheet name="Instructions. " sheetId="16" r:id="rId1"/>
    <sheet name="EFIN Reconciliation" sheetId="37" state="hidden" r:id="rId2"/>
    <sheet name="Step 1 - Payroll" sheetId="31" r:id="rId3"/>
    <sheet name="Step 1A. " sheetId="28" r:id="rId4"/>
    <sheet name="1B." sheetId="29" r:id="rId5"/>
    <sheet name="1C." sheetId="4" r:id="rId6"/>
    <sheet name="1D." sheetId="30" r:id="rId7"/>
    <sheet name="1B Salary scales -UCD Admin" sheetId="26" state="hidden" r:id="rId8"/>
    <sheet name="1B. Academic" sheetId="24" state="hidden" r:id="rId9"/>
    <sheet name="Researcher Salary Scales. " sheetId="1" state="hidden" r:id="rId10"/>
    <sheet name="Student Stipend." sheetId="3" state="hidden" r:id="rId11"/>
    <sheet name="2." sheetId="13" r:id="rId12"/>
    <sheet name="3." sheetId="8" r:id="rId13"/>
    <sheet name="4." sheetId="33" r:id="rId14"/>
    <sheet name="Depreciation" sheetId="14" state="hidden" r:id="rId15"/>
    <sheet name="5." sheetId="35" r:id="rId16"/>
    <sheet name="6." sheetId="20" r:id="rId17"/>
    <sheet name="Project Budget EURO" sheetId="19" r:id="rId18"/>
    <sheet name="All job positions." sheetId="5" state="hidden" r:id="rId19"/>
    <sheet name="Project Budget NON-EURO" sheetId="36" r:id="rId20"/>
    <sheet name="Not in Use" sheetId="2" state="hidden" r:id="rId21"/>
  </sheets>
  <externalReferences>
    <externalReference r:id="rId22"/>
    <externalReference r:id="rId23"/>
    <externalReference r:id="rId24"/>
    <externalReference r:id="rId25"/>
    <externalReference r:id="rId26"/>
    <externalReference r:id="rId27"/>
  </externalReferences>
  <definedNames>
    <definedName name="_95_ADMINISTRATIVE_OFFICER_IA_2013__2010" localSheetId="1">#REF!</definedName>
    <definedName name="_95_ADMINISTRATIVE_OFFICER_IA_2013__2010">#REF!</definedName>
    <definedName name="_95_ADMINISTRATIVE_OFFICER_II_2010" localSheetId="1">#REF!</definedName>
    <definedName name="_95_ADMINISTRATIVE_OFFICER_II_2010">#REF!</definedName>
    <definedName name="_95_Associate_Professor">#REF!</definedName>
    <definedName name="_95_Full_Professor">#REF!</definedName>
    <definedName name="_95_Lecturer_Asst_Prof_above_the_bar">#REF!</definedName>
    <definedName name="_95_Lecturer_Asst_Prof_below_the_bar">#REF!</definedName>
    <definedName name="_95_Professor">#REF!</definedName>
    <definedName name="_95_SENIOR_EXECUTIVE_ASSISTANT_2010">#REF!</definedName>
    <definedName name="Academic" localSheetId="7">'[1]1E - Monthly rate - All Posts'!$A$104:$A$171</definedName>
    <definedName name="ADMIN_OFFICER_I_2010" localSheetId="1">#REF!</definedName>
    <definedName name="ADMIN_OFFICER_I_2010">#REF!</definedName>
    <definedName name="Associate_Professor" localSheetId="1">#REF!</definedName>
    <definedName name="Associate_Professor">#REF!</definedName>
    <definedName name="ColRefGrade">#REF!</definedName>
    <definedName name="ColRefStaff">#REF!</definedName>
    <definedName name="Contract">'All job positions.'!$H$112</definedName>
    <definedName name="Contract_Research">'All job positions.'!$H$112</definedName>
    <definedName name="csDesignMode">1</definedName>
    <definedName name="Dep_Level">[2]Parameters!$B$12</definedName>
    <definedName name="Desk">'All job positions.'!$H$110</definedName>
    <definedName name="Desk_based_research">'All job positions.'!$H$110</definedName>
    <definedName name="Dissemintation_and_knowledge_exchange_costs" localSheetId="4">[1]!Table12[Select one]</definedName>
    <definedName name="Dissemintation_and_knowledge_exchange_costs" localSheetId="6">[1]!Table12[Select one]</definedName>
    <definedName name="Dissemintation_and_knowledge_exchange_costs" localSheetId="13">[1]!Table12[Select one]</definedName>
    <definedName name="Dissemintation_and_knowledge_exchange_costs" localSheetId="15">[1]!Table12[Select one]</definedName>
    <definedName name="Dissemintation_and_knowledge_exchange_costs" localSheetId="19">[1]!Table12[Select one]</definedName>
    <definedName name="Dissemintation_and_knowledge_exchange_costs" localSheetId="2">[1]!Table12[Select one]</definedName>
    <definedName name="Dissemintation_and_knowledge_exchange_costs" localSheetId="3">[1]!Table12[Select one]</definedName>
    <definedName name="Dissemintation_and_knowledge_exchange_costs">[1]!Table12[Select one]</definedName>
    <definedName name="EXECUTIVE_ASSISTANT_2010" localSheetId="1">#REF!</definedName>
    <definedName name="EXECUTIVE_ASSISTANT_2010">#REF!</definedName>
    <definedName name="Experienced_Post_Doc" localSheetId="1">#REF!</definedName>
    <definedName name="Experienced_Post_Doc">#REF!</definedName>
    <definedName name="Full_Professor" localSheetId="1">#REF!</definedName>
    <definedName name="Full_Professor">#REF!</definedName>
    <definedName name="Lab">'All job positions.'!$H$111</definedName>
    <definedName name="Lab_based_research">'All job positions.'!$H$111</definedName>
    <definedName name="Lecturer_Asst_Prof_above_the_bar" localSheetId="1">#REF!</definedName>
    <definedName name="Lecturer_Asst_Prof_above_the_bar">#REF!</definedName>
    <definedName name="Materials_and_Consumables" localSheetId="4">[1]!Table10[Select one: ]</definedName>
    <definedName name="Materials_and_Consumables" localSheetId="6">[1]!Table10[Select one: ]</definedName>
    <definedName name="Materials_and_Consumables" localSheetId="13">[1]!Table10[Select one: ]</definedName>
    <definedName name="Materials_and_Consumables" localSheetId="15">[1]!Table10[Select one: ]</definedName>
    <definedName name="Materials_and_Consumables" localSheetId="19">[1]!Table10[Select one: ]</definedName>
    <definedName name="Materials_and_Consumables" localSheetId="2">[1]!Table10[Select one: ]</definedName>
    <definedName name="Materials_and_Consumables" localSheetId="3">[1]!Table10[Select one: ]</definedName>
    <definedName name="Materials_and_Consumables">[1]!Table10[Select one: ]</definedName>
    <definedName name="New_Post_Doc" localSheetId="1">#REF!</definedName>
    <definedName name="New_Post_Doc">#REF!</definedName>
    <definedName name="Old_Age_Pension">[3]Parameters!$B$5</definedName>
    <definedName name="Other_Cost_Categories" localSheetId="4">[1]!Table6[Select one]</definedName>
    <definedName name="Other_Cost_Categories" localSheetId="6">[1]!Table6[Select one]</definedName>
    <definedName name="Other_Cost_Categories" localSheetId="13">[1]!Table6[Select one]</definedName>
    <definedName name="Other_Cost_Categories" localSheetId="15">[1]!Table6[Select one]</definedName>
    <definedName name="Other_Cost_Categories" localSheetId="19">[1]!Table6[Select one]</definedName>
    <definedName name="Other_Cost_Categories" localSheetId="2">[1]!Table6[Select one]</definedName>
    <definedName name="Other_Cost_Categories" localSheetId="3">[1]!Table6[Select one]</definedName>
    <definedName name="Other_Cost_Categories">[1]!Table6[Select one]</definedName>
    <definedName name="PhD_Student___EU" localSheetId="1">#REF!</definedName>
    <definedName name="PhD_Student___EU">#REF!</definedName>
    <definedName name="PhD_Student___Non_EU" localSheetId="1">#REF!</definedName>
    <definedName name="PhD_Student___Non_EU">#REF!</definedName>
    <definedName name="PostDoc_L2A" localSheetId="1">#REF!</definedName>
    <definedName name="PostDoc_L2A">#REF!</definedName>
    <definedName name="PostDoc_L2B">#REF!</definedName>
    <definedName name="_xlnm.Print_Area" localSheetId="4">'1B.'!$A$1:$H$33</definedName>
    <definedName name="_xlnm.Print_Area" localSheetId="5">'1C.'!$A$1:$H$51</definedName>
    <definedName name="_xlnm.Print_Area" localSheetId="6">'1D.'!$A$1:$H$43</definedName>
    <definedName name="_xlnm.Print_Area" localSheetId="11">'2.'!$A$1:$I$21</definedName>
    <definedName name="_xlnm.Print_Area" localSheetId="12">'3.'!$A$1:$I$21</definedName>
    <definedName name="_xlnm.Print_Area" localSheetId="13">'4.'!$A$1:$I$33</definedName>
    <definedName name="_xlnm.Print_Area" localSheetId="15">'5.'!$A$1:$D$15</definedName>
    <definedName name="_xlnm.Print_Area" localSheetId="0">'Instructions. '!$A$1:$G$45</definedName>
    <definedName name="_xlnm.Print_Area" localSheetId="17">'Project Budget EURO'!$A$1:$G$25</definedName>
    <definedName name="_xlnm.Print_Area" localSheetId="19">'Project Budget NON-EURO'!$A$1:$G$24</definedName>
    <definedName name="_xlnm.Print_Area" localSheetId="2">'Step 1 - Payroll'!$A$1:$H$9</definedName>
    <definedName name="_xlnm.Print_Area" localSheetId="3">'Step 1A. '!$A$1:$I$33</definedName>
    <definedName name="Print_Area_0" localSheetId="1">#REF!</definedName>
    <definedName name="Print_Area_0">#REF!</definedName>
    <definedName name="PrintBudget">[4]EquipmentBudget!$A$32:$H$91</definedName>
    <definedName name="Professor" localSheetId="1">#REF!</definedName>
    <definedName name="Professor">#REF!</definedName>
    <definedName name="PSCatStart">[5]PermStaffSalary!$A$1</definedName>
    <definedName name="PSClassCol">[5]PermStaffSalary!$A$1:$A$65536</definedName>
    <definedName name="Publication_costs" localSheetId="4">[1]!Table11[Select one: ]</definedName>
    <definedName name="Publication_costs" localSheetId="6">[1]!Table11[Select one: ]</definedName>
    <definedName name="Publication_costs" localSheetId="13">[1]!Table11[Select one: ]</definedName>
    <definedName name="Publication_costs" localSheetId="15">[1]!Table11[Select one: ]</definedName>
    <definedName name="Publication_costs" localSheetId="19">[1]!Table11[Select one: ]</definedName>
    <definedName name="Publication_costs" localSheetId="2">[1]!Table11[Select one: ]</definedName>
    <definedName name="Publication_costs" localSheetId="3">[1]!Table11[Select one: ]</definedName>
    <definedName name="Publication_costs">[1]!Table11[Select one: ]</definedName>
    <definedName name="Research_Assistant" localSheetId="1">#REF!</definedName>
    <definedName name="Research_Assistant">#REF!</definedName>
    <definedName name="Research_Fellow" localSheetId="1">#REF!</definedName>
    <definedName name="Research_Fellow">#REF!</definedName>
    <definedName name="Senior_Research_Fellow" localSheetId="1">#REF!</definedName>
    <definedName name="Senior_Research_Fellow">#REF!</definedName>
    <definedName name="StaffTypeList" localSheetId="1">#REF!</definedName>
    <definedName name="StaffTypeList">#REF!</definedName>
    <definedName name="StartGradeType" localSheetId="1">#REF!</definedName>
    <definedName name="StartGradeType">#REF!</definedName>
    <definedName name="StartStaffType">#REF!</definedName>
    <definedName name="test" localSheetId="6">[1]!Table12[Select one]</definedName>
    <definedName name="test" localSheetId="13">[1]!Table12[Select one]</definedName>
    <definedName name="test" localSheetId="15">[1]!Table12[Select one]</definedName>
    <definedName name="test" localSheetId="19">[1]!Table12[Select one]</definedName>
    <definedName name="test" localSheetId="2">[1]!Table12[Select one]</definedName>
    <definedName name="test">[1]!Table12[Select one]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29" l="1" a="1"/>
  <c r="G12" i="29" s="1"/>
  <c r="F12" i="29" a="1"/>
  <c r="F12" i="29" s="1"/>
  <c r="E12" i="29" a="1"/>
  <c r="E12" i="29" s="1"/>
  <c r="D12" i="29" a="1"/>
  <c r="D12" i="29" s="1"/>
  <c r="C12" i="29"/>
  <c r="G11" i="29" a="1"/>
  <c r="G11" i="29" s="1"/>
  <c r="F11" i="29" a="1"/>
  <c r="F11" i="29" s="1"/>
  <c r="E11" i="29" a="1"/>
  <c r="E11" i="29" s="1"/>
  <c r="D11" i="29" a="1"/>
  <c r="D11" i="29" s="1"/>
  <c r="C11" i="29"/>
  <c r="G10" i="29" a="1"/>
  <c r="G10" i="29" s="1"/>
  <c r="F10" i="29" a="1"/>
  <c r="F10" i="29" s="1"/>
  <c r="E10" i="29" a="1"/>
  <c r="E10" i="29" s="1"/>
  <c r="D10" i="29" a="1"/>
  <c r="D10" i="29" s="1"/>
  <c r="C10" i="29"/>
  <c r="G9" i="29" a="1"/>
  <c r="G9" i="29" s="1"/>
  <c r="F9" i="29" a="1"/>
  <c r="F9" i="29" s="1"/>
  <c r="E9" i="29" a="1"/>
  <c r="E9" i="29" s="1"/>
  <c r="C8" i="29"/>
  <c r="D9" i="29" a="1"/>
  <c r="D9" i="29" s="1"/>
  <c r="C9" i="29"/>
  <c r="G8" i="29" a="1"/>
  <c r="G8" i="29" s="1"/>
  <c r="F8" i="29" a="1"/>
  <c r="F8" i="29" s="1"/>
  <c r="E8" i="29" a="1"/>
  <c r="E8" i="29" s="1"/>
  <c r="D8" i="29" a="1"/>
  <c r="D8" i="29" s="1"/>
  <c r="G24" i="4" l="1"/>
  <c r="F24" i="4"/>
  <c r="E24" i="4"/>
  <c r="D24" i="4"/>
  <c r="C24" i="4"/>
  <c r="G23" i="4"/>
  <c r="F23" i="4"/>
  <c r="E23" i="4"/>
  <c r="D23" i="4"/>
  <c r="C23" i="4"/>
  <c r="G22" i="4"/>
  <c r="F22" i="4"/>
  <c r="E22" i="4"/>
  <c r="D22" i="4"/>
  <c r="C22" i="4"/>
  <c r="G21" i="4"/>
  <c r="F21" i="4"/>
  <c r="E21" i="4"/>
  <c r="D21" i="4"/>
  <c r="C21" i="4"/>
  <c r="G20" i="4"/>
  <c r="F20" i="4"/>
  <c r="E20" i="4"/>
  <c r="D20" i="4"/>
  <c r="C20" i="4"/>
  <c r="G19" i="4"/>
  <c r="F19" i="4"/>
  <c r="E19" i="4"/>
  <c r="D19" i="4"/>
  <c r="C19" i="4"/>
  <c r="G18" i="4"/>
  <c r="F18" i="4"/>
  <c r="E18" i="4"/>
  <c r="D18" i="4"/>
  <c r="C18" i="4"/>
  <c r="G17" i="4"/>
  <c r="F17" i="4"/>
  <c r="E17" i="4"/>
  <c r="D17" i="4"/>
  <c r="C17" i="4"/>
  <c r="G16" i="4"/>
  <c r="F16" i="4"/>
  <c r="E16" i="4"/>
  <c r="D16" i="4"/>
  <c r="C16" i="4"/>
  <c r="G15" i="4"/>
  <c r="F15" i="4"/>
  <c r="E15" i="4"/>
  <c r="D15" i="4"/>
  <c r="C15" i="4"/>
  <c r="F6" i="3" l="1"/>
  <c r="E6" i="3"/>
  <c r="D6" i="3"/>
  <c r="K58" i="1"/>
  <c r="T61" i="1"/>
  <c r="V61" i="1" s="1"/>
  <c r="S61" i="1"/>
  <c r="U61" i="1" s="1"/>
  <c r="U60" i="1"/>
  <c r="S60" i="1"/>
  <c r="T59" i="1"/>
  <c r="S59" i="1"/>
  <c r="U59" i="1" s="1"/>
  <c r="S58" i="1"/>
  <c r="U58" i="1" s="1"/>
  <c r="T57" i="1"/>
  <c r="S57" i="1"/>
  <c r="U57" i="1" s="1"/>
  <c r="U56" i="1"/>
  <c r="S56" i="1"/>
  <c r="T55" i="1"/>
  <c r="S55" i="1"/>
  <c r="U55" i="1" s="1"/>
  <c r="U54" i="1"/>
  <c r="S54" i="1"/>
  <c r="T53" i="1"/>
  <c r="S53" i="1"/>
  <c r="U53" i="1" s="1"/>
  <c r="S52" i="1"/>
  <c r="U52" i="1" s="1"/>
  <c r="T51" i="1"/>
  <c r="S51" i="1"/>
  <c r="U51" i="1" s="1"/>
  <c r="S50" i="1"/>
  <c r="U50" i="1" s="1"/>
  <c r="T49" i="1"/>
  <c r="S49" i="1"/>
  <c r="U49" i="1" s="1"/>
  <c r="V49" i="1" s="1"/>
  <c r="S48" i="1"/>
  <c r="U48" i="1" s="1"/>
  <c r="T47" i="1"/>
  <c r="S47" i="1"/>
  <c r="U47" i="1" s="1"/>
  <c r="V47" i="1" s="1"/>
  <c r="S46" i="1"/>
  <c r="U46" i="1" s="1"/>
  <c r="T45" i="1"/>
  <c r="S45" i="1"/>
  <c r="U45" i="1" s="1"/>
  <c r="V45" i="1" s="1"/>
  <c r="S44" i="1"/>
  <c r="U44" i="1" s="1"/>
  <c r="T43" i="1"/>
  <c r="S43" i="1"/>
  <c r="U43" i="1" s="1"/>
  <c r="V43" i="1" s="1"/>
  <c r="S42" i="1"/>
  <c r="U42" i="1" s="1"/>
  <c r="T41" i="1"/>
  <c r="S41" i="1"/>
  <c r="U41" i="1" s="1"/>
  <c r="V41" i="1" s="1"/>
  <c r="S40" i="1"/>
  <c r="U40" i="1" s="1"/>
  <c r="T39" i="1"/>
  <c r="S39" i="1"/>
  <c r="U39" i="1" s="1"/>
  <c r="V39" i="1" s="1"/>
  <c r="S38" i="1"/>
  <c r="U38" i="1" s="1"/>
  <c r="T37" i="1"/>
  <c r="S37" i="1"/>
  <c r="U37" i="1" s="1"/>
  <c r="V37" i="1" s="1"/>
  <c r="S36" i="1"/>
  <c r="U36" i="1" s="1"/>
  <c r="T35" i="1"/>
  <c r="S35" i="1"/>
  <c r="U35" i="1" s="1"/>
  <c r="V35" i="1" s="1"/>
  <c r="S34" i="1"/>
  <c r="U34" i="1" s="1"/>
  <c r="T33" i="1"/>
  <c r="S33" i="1"/>
  <c r="U33" i="1" s="1"/>
  <c r="V33" i="1" s="1"/>
  <c r="S32" i="1"/>
  <c r="T31" i="1"/>
  <c r="S31" i="1"/>
  <c r="U31" i="1" s="1"/>
  <c r="V31" i="1" s="1"/>
  <c r="S30" i="1"/>
  <c r="U30" i="1" s="1"/>
  <c r="T29" i="1"/>
  <c r="S29" i="1"/>
  <c r="U29" i="1" s="1"/>
  <c r="V29" i="1" s="1"/>
  <c r="S28" i="1"/>
  <c r="U28" i="1" s="1"/>
  <c r="T27" i="1"/>
  <c r="S27" i="1"/>
  <c r="U27" i="1" s="1"/>
  <c r="V27" i="1" s="1"/>
  <c r="S26" i="1"/>
  <c r="U26" i="1" s="1"/>
  <c r="T25" i="1"/>
  <c r="S25" i="1"/>
  <c r="U25" i="1" s="1"/>
  <c r="V25" i="1" s="1"/>
  <c r="S24" i="1"/>
  <c r="U24" i="1" s="1"/>
  <c r="T23" i="1"/>
  <c r="S23" i="1"/>
  <c r="U23" i="1" s="1"/>
  <c r="V23" i="1" s="1"/>
  <c r="S22" i="1"/>
  <c r="U22" i="1" s="1"/>
  <c r="T21" i="1"/>
  <c r="S21" i="1"/>
  <c r="U21" i="1" s="1"/>
  <c r="V21" i="1" s="1"/>
  <c r="S20" i="1"/>
  <c r="U20" i="1" s="1"/>
  <c r="T19" i="1"/>
  <c r="S19" i="1"/>
  <c r="U19" i="1" s="1"/>
  <c r="V19" i="1" s="1"/>
  <c r="S18" i="1"/>
  <c r="U18" i="1" s="1"/>
  <c r="T17" i="1"/>
  <c r="S17" i="1"/>
  <c r="U17" i="1" s="1"/>
  <c r="V17" i="1" s="1"/>
  <c r="S16" i="1"/>
  <c r="U16" i="1" s="1"/>
  <c r="T15" i="1"/>
  <c r="S15" i="1"/>
  <c r="U15" i="1" s="1"/>
  <c r="V15" i="1" s="1"/>
  <c r="S14" i="1"/>
  <c r="U14" i="1" s="1"/>
  <c r="T13" i="1"/>
  <c r="S13" i="1"/>
  <c r="U13" i="1" s="1"/>
  <c r="V13" i="1" s="1"/>
  <c r="S12" i="1"/>
  <c r="U12" i="1" s="1"/>
  <c r="T11" i="1"/>
  <c r="S11" i="1"/>
  <c r="U11" i="1" s="1"/>
  <c r="V11" i="1" s="1"/>
  <c r="O60" i="1"/>
  <c r="O59" i="1"/>
  <c r="P59" i="1" s="1"/>
  <c r="O58" i="1"/>
  <c r="Q57" i="1"/>
  <c r="P57" i="1"/>
  <c r="R57" i="1" s="1"/>
  <c r="R56" i="1"/>
  <c r="Q56" i="1"/>
  <c r="P56" i="1"/>
  <c r="Q55" i="1"/>
  <c r="P55" i="1"/>
  <c r="R55" i="1" s="1"/>
  <c r="Q54" i="1"/>
  <c r="P54" i="1"/>
  <c r="R54" i="1" s="1"/>
  <c r="O52" i="1"/>
  <c r="O51" i="1"/>
  <c r="O50" i="1"/>
  <c r="Q49" i="1"/>
  <c r="P49" i="1"/>
  <c r="R49" i="1" s="1"/>
  <c r="R48" i="1"/>
  <c r="Q48" i="1"/>
  <c r="P48" i="1"/>
  <c r="Q47" i="1"/>
  <c r="P47" i="1"/>
  <c r="R47" i="1" s="1"/>
  <c r="Q46" i="1"/>
  <c r="P46" i="1"/>
  <c r="R46" i="1" s="1"/>
  <c r="O44" i="1"/>
  <c r="O43" i="1"/>
  <c r="O42" i="1"/>
  <c r="Q41" i="1"/>
  <c r="P41" i="1"/>
  <c r="R41" i="1" s="1"/>
  <c r="R40" i="1"/>
  <c r="Q40" i="1"/>
  <c r="P40" i="1"/>
  <c r="Q39" i="1"/>
  <c r="P39" i="1"/>
  <c r="R39" i="1" s="1"/>
  <c r="Q38" i="1"/>
  <c r="P38" i="1"/>
  <c r="R38" i="1" s="1"/>
  <c r="O36" i="1"/>
  <c r="O35" i="1"/>
  <c r="P35" i="1" s="1"/>
  <c r="O34" i="1"/>
  <c r="Q33" i="1"/>
  <c r="P33" i="1"/>
  <c r="R33" i="1" s="1"/>
  <c r="R32" i="1"/>
  <c r="Q32" i="1"/>
  <c r="P32" i="1"/>
  <c r="Q31" i="1"/>
  <c r="P31" i="1"/>
  <c r="R31" i="1" s="1"/>
  <c r="Q30" i="1"/>
  <c r="P30" i="1"/>
  <c r="R30" i="1" s="1"/>
  <c r="R29" i="1"/>
  <c r="Q29" i="1"/>
  <c r="P29" i="1"/>
  <c r="R28" i="1"/>
  <c r="Q28" i="1"/>
  <c r="P28" i="1"/>
  <c r="Q26" i="1"/>
  <c r="R26" i="1" s="1"/>
  <c r="P26" i="1"/>
  <c r="Q25" i="1"/>
  <c r="P25" i="1"/>
  <c r="R25" i="1" s="1"/>
  <c r="Q24" i="1"/>
  <c r="P24" i="1"/>
  <c r="R24" i="1" s="1"/>
  <c r="R23" i="1"/>
  <c r="Q23" i="1"/>
  <c r="P23" i="1"/>
  <c r="Q22" i="1"/>
  <c r="P22" i="1"/>
  <c r="R22" i="1" s="1"/>
  <c r="Q21" i="1"/>
  <c r="P21" i="1"/>
  <c r="R21" i="1" s="1"/>
  <c r="R20" i="1"/>
  <c r="Q20" i="1"/>
  <c r="P20" i="1"/>
  <c r="R19" i="1"/>
  <c r="Q19" i="1"/>
  <c r="P19" i="1"/>
  <c r="Q18" i="1"/>
  <c r="R18" i="1" s="1"/>
  <c r="P18" i="1"/>
  <c r="Q17" i="1"/>
  <c r="P17" i="1"/>
  <c r="R17" i="1" s="1"/>
  <c r="Q16" i="1"/>
  <c r="P16" i="1"/>
  <c r="R16" i="1" s="1"/>
  <c r="R15" i="1"/>
  <c r="Q15" i="1"/>
  <c r="P15" i="1"/>
  <c r="Q14" i="1"/>
  <c r="P14" i="1"/>
  <c r="R14" i="1" s="1"/>
  <c r="Q13" i="1"/>
  <c r="P13" i="1"/>
  <c r="R13" i="1" s="1"/>
  <c r="Q12" i="1"/>
  <c r="P12" i="1"/>
  <c r="R12" i="1" s="1"/>
  <c r="R11" i="1"/>
  <c r="Q11" i="1"/>
  <c r="P11" i="1"/>
  <c r="L59" i="1"/>
  <c r="K59" i="1"/>
  <c r="M59" i="1" s="1"/>
  <c r="M57" i="1"/>
  <c r="L57" i="1"/>
  <c r="N57" i="1" s="1"/>
  <c r="N56" i="1"/>
  <c r="M56" i="1"/>
  <c r="L56" i="1"/>
  <c r="M55" i="1"/>
  <c r="N55" i="1" s="1"/>
  <c r="L55" i="1"/>
  <c r="M54" i="1"/>
  <c r="L54" i="1"/>
  <c r="N54" i="1" s="1"/>
  <c r="K51" i="1"/>
  <c r="L51" i="1" s="1"/>
  <c r="L50" i="1"/>
  <c r="K50" i="1"/>
  <c r="M50" i="1" s="1"/>
  <c r="N50" i="1" s="1"/>
  <c r="M49" i="1"/>
  <c r="L49" i="1"/>
  <c r="N49" i="1" s="1"/>
  <c r="N48" i="1"/>
  <c r="M48" i="1"/>
  <c r="L48" i="1"/>
  <c r="N47" i="1"/>
  <c r="M47" i="1"/>
  <c r="L47" i="1"/>
  <c r="M46" i="1"/>
  <c r="L46" i="1"/>
  <c r="N46" i="1" s="1"/>
  <c r="L43" i="1"/>
  <c r="K43" i="1"/>
  <c r="M43" i="1" s="1"/>
  <c r="N43" i="1" s="1"/>
  <c r="K42" i="1"/>
  <c r="N41" i="1"/>
  <c r="M41" i="1"/>
  <c r="L41" i="1"/>
  <c r="N40" i="1"/>
  <c r="M40" i="1"/>
  <c r="L40" i="1"/>
  <c r="M39" i="1"/>
  <c r="N39" i="1" s="1"/>
  <c r="L39" i="1"/>
  <c r="M38" i="1"/>
  <c r="L38" i="1"/>
  <c r="N38" i="1" s="1"/>
  <c r="K35" i="1"/>
  <c r="L34" i="1"/>
  <c r="K34" i="1"/>
  <c r="M34" i="1" s="1"/>
  <c r="N34" i="1" s="1"/>
  <c r="M33" i="1"/>
  <c r="L33" i="1"/>
  <c r="N33" i="1" s="1"/>
  <c r="N32" i="1"/>
  <c r="M32" i="1"/>
  <c r="L32" i="1"/>
  <c r="N31" i="1"/>
  <c r="M31" i="1"/>
  <c r="L31" i="1"/>
  <c r="M30" i="1"/>
  <c r="L30" i="1"/>
  <c r="N30" i="1" s="1"/>
  <c r="N29" i="1"/>
  <c r="M29" i="1"/>
  <c r="L29" i="1"/>
  <c r="N28" i="1"/>
  <c r="M28" i="1"/>
  <c r="L28" i="1"/>
  <c r="M25" i="1"/>
  <c r="N25" i="1" s="1"/>
  <c r="L25" i="1"/>
  <c r="K25" i="1"/>
  <c r="M24" i="1"/>
  <c r="K24" i="1"/>
  <c r="L24" i="1" s="1"/>
  <c r="N24" i="1" s="1"/>
  <c r="M23" i="1"/>
  <c r="N23" i="1" s="1"/>
  <c r="L23" i="1"/>
  <c r="M22" i="1"/>
  <c r="L22" i="1"/>
  <c r="N22" i="1" s="1"/>
  <c r="M21" i="1"/>
  <c r="L21" i="1"/>
  <c r="N21" i="1" s="1"/>
  <c r="N20" i="1"/>
  <c r="M20" i="1"/>
  <c r="L20" i="1"/>
  <c r="N19" i="1"/>
  <c r="M19" i="1"/>
  <c r="L19" i="1"/>
  <c r="M18" i="1"/>
  <c r="L18" i="1"/>
  <c r="N18" i="1" s="1"/>
  <c r="M17" i="1"/>
  <c r="L17" i="1"/>
  <c r="N17" i="1" s="1"/>
  <c r="N16" i="1"/>
  <c r="M16" i="1"/>
  <c r="L16" i="1"/>
  <c r="M15" i="1"/>
  <c r="N15" i="1" s="1"/>
  <c r="L15" i="1"/>
  <c r="M14" i="1"/>
  <c r="L14" i="1"/>
  <c r="N14" i="1" s="1"/>
  <c r="M13" i="1"/>
  <c r="L13" i="1"/>
  <c r="N13" i="1" s="1"/>
  <c r="N12" i="1"/>
  <c r="M12" i="1"/>
  <c r="L12" i="1"/>
  <c r="N11" i="1"/>
  <c r="M11" i="1"/>
  <c r="L11" i="1"/>
  <c r="I58" i="1"/>
  <c r="G58" i="1"/>
  <c r="H58" i="1" s="1"/>
  <c r="J58" i="1" s="1"/>
  <c r="I57" i="1"/>
  <c r="J57" i="1" s="1"/>
  <c r="H57" i="1"/>
  <c r="I56" i="1"/>
  <c r="H56" i="1"/>
  <c r="J56" i="1" s="1"/>
  <c r="I55" i="1"/>
  <c r="H55" i="1"/>
  <c r="J55" i="1" s="1"/>
  <c r="J54" i="1"/>
  <c r="I54" i="1"/>
  <c r="H54" i="1"/>
  <c r="J50" i="1"/>
  <c r="I50" i="1"/>
  <c r="H50" i="1"/>
  <c r="G50" i="1"/>
  <c r="I49" i="1"/>
  <c r="J49" i="1" s="1"/>
  <c r="H49" i="1"/>
  <c r="I48" i="1"/>
  <c r="H48" i="1"/>
  <c r="J48" i="1" s="1"/>
  <c r="I47" i="1"/>
  <c r="H47" i="1"/>
  <c r="J47" i="1" s="1"/>
  <c r="J46" i="1"/>
  <c r="I46" i="1"/>
  <c r="H46" i="1"/>
  <c r="J42" i="1"/>
  <c r="I42" i="1"/>
  <c r="H42" i="1"/>
  <c r="G42" i="1"/>
  <c r="I41" i="1"/>
  <c r="J41" i="1" s="1"/>
  <c r="H41" i="1"/>
  <c r="I40" i="1"/>
  <c r="H40" i="1"/>
  <c r="J40" i="1" s="1"/>
  <c r="I39" i="1"/>
  <c r="H39" i="1"/>
  <c r="J39" i="1" s="1"/>
  <c r="J38" i="1"/>
  <c r="I38" i="1"/>
  <c r="H38" i="1"/>
  <c r="J34" i="1"/>
  <c r="I34" i="1"/>
  <c r="H34" i="1"/>
  <c r="G34" i="1"/>
  <c r="I33" i="1"/>
  <c r="J33" i="1" s="1"/>
  <c r="H33" i="1"/>
  <c r="I32" i="1"/>
  <c r="H32" i="1"/>
  <c r="J32" i="1" s="1"/>
  <c r="I31" i="1"/>
  <c r="H31" i="1"/>
  <c r="J31" i="1" s="1"/>
  <c r="J30" i="1"/>
  <c r="I30" i="1"/>
  <c r="H30" i="1"/>
  <c r="J29" i="1"/>
  <c r="I29" i="1"/>
  <c r="H29" i="1"/>
  <c r="I28" i="1"/>
  <c r="H28" i="1"/>
  <c r="J28" i="1" s="1"/>
  <c r="H24" i="1"/>
  <c r="G24" i="1"/>
  <c r="J23" i="1"/>
  <c r="I23" i="1"/>
  <c r="H23" i="1"/>
  <c r="J22" i="1"/>
  <c r="I22" i="1"/>
  <c r="H22" i="1"/>
  <c r="J21" i="1"/>
  <c r="I21" i="1"/>
  <c r="H21" i="1"/>
  <c r="I20" i="1"/>
  <c r="H20" i="1"/>
  <c r="J20" i="1" s="1"/>
  <c r="I19" i="1"/>
  <c r="H19" i="1"/>
  <c r="J19" i="1" s="1"/>
  <c r="J18" i="1"/>
  <c r="I18" i="1"/>
  <c r="H18" i="1"/>
  <c r="I17" i="1"/>
  <c r="J17" i="1" s="1"/>
  <c r="H17" i="1"/>
  <c r="I16" i="1"/>
  <c r="H16" i="1"/>
  <c r="J16" i="1" s="1"/>
  <c r="J15" i="1"/>
  <c r="I15" i="1"/>
  <c r="H15" i="1"/>
  <c r="J14" i="1"/>
  <c r="I14" i="1"/>
  <c r="H14" i="1"/>
  <c r="J13" i="1"/>
  <c r="I13" i="1"/>
  <c r="H13" i="1"/>
  <c r="I12" i="1"/>
  <c r="H12" i="1"/>
  <c r="J12" i="1" s="1"/>
  <c r="I11" i="1"/>
  <c r="H11" i="1"/>
  <c r="J11" i="1" s="1"/>
  <c r="C132" i="26"/>
  <c r="C131" i="26"/>
  <c r="C130" i="26"/>
  <c r="C129" i="26"/>
  <c r="C128" i="26"/>
  <c r="C127" i="26"/>
  <c r="C126" i="26"/>
  <c r="C125" i="26"/>
  <c r="C124" i="26"/>
  <c r="C123" i="26"/>
  <c r="C122" i="26"/>
  <c r="C121" i="26"/>
  <c r="C120" i="26"/>
  <c r="C108" i="26"/>
  <c r="C107" i="26"/>
  <c r="C106" i="26"/>
  <c r="C105" i="26"/>
  <c r="C104" i="26"/>
  <c r="C103" i="26"/>
  <c r="C102" i="26"/>
  <c r="C101" i="26"/>
  <c r="C100" i="26"/>
  <c r="C99" i="26"/>
  <c r="C98" i="26"/>
  <c r="C88" i="26"/>
  <c r="C87" i="26"/>
  <c r="C86" i="26"/>
  <c r="C85" i="26"/>
  <c r="C84" i="26"/>
  <c r="C83" i="26"/>
  <c r="C82" i="26"/>
  <c r="C81" i="26"/>
  <c r="C80"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1" i="26"/>
  <c r="C20" i="26"/>
  <c r="C19" i="26"/>
  <c r="C18" i="26"/>
  <c r="C17" i="26"/>
  <c r="C16" i="26"/>
  <c r="C15" i="26"/>
  <c r="C14" i="26"/>
  <c r="C13" i="26"/>
  <c r="C12" i="26"/>
  <c r="C11" i="26"/>
  <c r="C10" i="26"/>
  <c r="E312" i="26"/>
  <c r="D312" i="26"/>
  <c r="F312" i="26" s="1"/>
  <c r="F311" i="26"/>
  <c r="E311" i="26"/>
  <c r="D311" i="26"/>
  <c r="E310" i="26"/>
  <c r="F310" i="26" s="1"/>
  <c r="D310" i="26"/>
  <c r="E309" i="26"/>
  <c r="D309" i="26"/>
  <c r="F309" i="26" s="1"/>
  <c r="E308" i="26"/>
  <c r="D308" i="26"/>
  <c r="F308" i="26" s="1"/>
  <c r="F307" i="26"/>
  <c r="E307" i="26"/>
  <c r="D307" i="26"/>
  <c r="F306" i="26"/>
  <c r="E306" i="26"/>
  <c r="D306" i="26"/>
  <c r="E305" i="26"/>
  <c r="D305" i="26"/>
  <c r="F305" i="26" s="1"/>
  <c r="F304" i="26"/>
  <c r="E304" i="26"/>
  <c r="D304" i="26"/>
  <c r="F303" i="26"/>
  <c r="E303" i="26"/>
  <c r="D303" i="26"/>
  <c r="E302" i="26"/>
  <c r="F302" i="26" s="1"/>
  <c r="D302" i="26"/>
  <c r="E301" i="26"/>
  <c r="F301" i="26" s="1"/>
  <c r="D301" i="26"/>
  <c r="E300" i="26"/>
  <c r="D300" i="26"/>
  <c r="F300" i="26" s="1"/>
  <c r="F288" i="26"/>
  <c r="E288" i="26"/>
  <c r="D288" i="26"/>
  <c r="F287" i="26"/>
  <c r="E287" i="26"/>
  <c r="D287" i="26"/>
  <c r="E286" i="26"/>
  <c r="D286" i="26"/>
  <c r="F286" i="26" s="1"/>
  <c r="F285" i="26"/>
  <c r="E285" i="26"/>
  <c r="D285" i="26"/>
  <c r="F284" i="26"/>
  <c r="E284" i="26"/>
  <c r="D284" i="26"/>
  <c r="E283" i="26"/>
  <c r="F283" i="26" s="1"/>
  <c r="D283" i="26"/>
  <c r="E282" i="26"/>
  <c r="F282" i="26" s="1"/>
  <c r="D282" i="26"/>
  <c r="E281" i="26"/>
  <c r="D281" i="26"/>
  <c r="F281" i="26" s="1"/>
  <c r="F280" i="26"/>
  <c r="E280" i="26"/>
  <c r="D280" i="26"/>
  <c r="F279" i="26"/>
  <c r="E279" i="26"/>
  <c r="D279" i="26"/>
  <c r="E278" i="26"/>
  <c r="D278" i="26"/>
  <c r="F278" i="26" s="1"/>
  <c r="F268" i="26"/>
  <c r="E268" i="26"/>
  <c r="D268" i="26"/>
  <c r="F267" i="26"/>
  <c r="E267" i="26"/>
  <c r="D267" i="26"/>
  <c r="E266" i="26"/>
  <c r="F266" i="26" s="1"/>
  <c r="D266" i="26"/>
  <c r="E265" i="26"/>
  <c r="F265" i="26" s="1"/>
  <c r="D265" i="26"/>
  <c r="E264" i="26"/>
  <c r="D264" i="26"/>
  <c r="F264" i="26" s="1"/>
  <c r="F263" i="26"/>
  <c r="E263" i="26"/>
  <c r="D263" i="26"/>
  <c r="F262" i="26"/>
  <c r="E262" i="26"/>
  <c r="D262" i="26"/>
  <c r="E261" i="26"/>
  <c r="D261" i="26"/>
  <c r="F261" i="26" s="1"/>
  <c r="F260" i="26"/>
  <c r="E260" i="26"/>
  <c r="D260" i="26"/>
  <c r="F257" i="26"/>
  <c r="E257" i="26"/>
  <c r="D257" i="26"/>
  <c r="E256" i="26"/>
  <c r="F256" i="26" s="1"/>
  <c r="D256" i="26"/>
  <c r="E255" i="26"/>
  <c r="F255" i="26" s="1"/>
  <c r="D255" i="26"/>
  <c r="E254" i="26"/>
  <c r="D254" i="26"/>
  <c r="F254" i="26" s="1"/>
  <c r="F253" i="26"/>
  <c r="E253" i="26"/>
  <c r="D253" i="26"/>
  <c r="F252" i="26"/>
  <c r="E252" i="26"/>
  <c r="D252" i="26"/>
  <c r="E251" i="26"/>
  <c r="D251" i="26"/>
  <c r="F251" i="26" s="1"/>
  <c r="E250" i="26"/>
  <c r="D250" i="26"/>
  <c r="F250" i="26" s="1"/>
  <c r="F249" i="26"/>
  <c r="E249" i="26"/>
  <c r="D249" i="26"/>
  <c r="E248" i="26"/>
  <c r="F248" i="26" s="1"/>
  <c r="D248" i="26"/>
  <c r="E247" i="26"/>
  <c r="F247" i="26" s="1"/>
  <c r="D247" i="26"/>
  <c r="E246" i="26"/>
  <c r="D246" i="26"/>
  <c r="F246" i="26" s="1"/>
  <c r="F245" i="26"/>
  <c r="E245" i="26"/>
  <c r="D245" i="26"/>
  <c r="F244" i="26"/>
  <c r="E244" i="26"/>
  <c r="D244" i="26"/>
  <c r="E243" i="26"/>
  <c r="D243" i="26"/>
  <c r="F243" i="26" s="1"/>
  <c r="E242" i="26"/>
  <c r="D242" i="26"/>
  <c r="F242" i="26" s="1"/>
  <c r="F241" i="26"/>
  <c r="E241" i="26"/>
  <c r="D241" i="26"/>
  <c r="E240" i="26"/>
  <c r="F240" i="26" s="1"/>
  <c r="D240" i="26"/>
  <c r="E239" i="26"/>
  <c r="D239" i="26"/>
  <c r="F239" i="26" s="1"/>
  <c r="E238" i="26"/>
  <c r="D238" i="26"/>
  <c r="F238" i="26" s="1"/>
  <c r="F237" i="26"/>
  <c r="E237" i="26"/>
  <c r="D237" i="26"/>
  <c r="F236" i="26"/>
  <c r="E236" i="26"/>
  <c r="D236" i="26"/>
  <c r="E235" i="26"/>
  <c r="D235" i="26"/>
  <c r="F235" i="26" s="1"/>
  <c r="E234" i="26"/>
  <c r="D234" i="26"/>
  <c r="F234" i="26" s="1"/>
  <c r="E233" i="26"/>
  <c r="D233" i="26"/>
  <c r="F233" i="26" s="1"/>
  <c r="E232" i="26"/>
  <c r="F232" i="26" s="1"/>
  <c r="D232" i="26"/>
  <c r="E231" i="26"/>
  <c r="D231" i="26"/>
  <c r="F231" i="26" s="1"/>
  <c r="E230" i="26"/>
  <c r="D230" i="26"/>
  <c r="F230" i="26" s="1"/>
  <c r="F229" i="26"/>
  <c r="E229" i="26"/>
  <c r="D229" i="26"/>
  <c r="F228" i="26"/>
  <c r="E228" i="26"/>
  <c r="D228" i="26"/>
  <c r="E227" i="26"/>
  <c r="D227" i="26"/>
  <c r="F227" i="26" s="1"/>
  <c r="E226" i="26"/>
  <c r="D226" i="26"/>
  <c r="F226" i="26" s="1"/>
  <c r="F225" i="26"/>
  <c r="E225" i="26"/>
  <c r="D225" i="26"/>
  <c r="E224" i="26"/>
  <c r="F224" i="26" s="1"/>
  <c r="D224" i="26"/>
  <c r="E223" i="26"/>
  <c r="D223" i="26"/>
  <c r="F223" i="26" s="1"/>
  <c r="E222" i="26"/>
  <c r="D222" i="26"/>
  <c r="F222" i="26" s="1"/>
  <c r="F221" i="26"/>
  <c r="E221" i="26"/>
  <c r="D221" i="26"/>
  <c r="F220" i="26"/>
  <c r="E220" i="26"/>
  <c r="D220" i="26"/>
  <c r="E219" i="26"/>
  <c r="D219" i="26"/>
  <c r="F219" i="26" s="1"/>
  <c r="E218" i="26"/>
  <c r="D218" i="26"/>
  <c r="F218" i="26" s="1"/>
  <c r="F217" i="26"/>
  <c r="E217" i="26"/>
  <c r="D217" i="26"/>
  <c r="E216" i="26"/>
  <c r="F216" i="26" s="1"/>
  <c r="D216" i="26"/>
  <c r="E215" i="26"/>
  <c r="F215" i="26" s="1"/>
  <c r="D215" i="26"/>
  <c r="E214" i="26"/>
  <c r="D214" i="26"/>
  <c r="F214" i="26" s="1"/>
  <c r="F213" i="26"/>
  <c r="E213" i="26"/>
  <c r="D213" i="26"/>
  <c r="F212" i="26"/>
  <c r="E212" i="26"/>
  <c r="D212" i="26"/>
  <c r="E211" i="26"/>
  <c r="D211" i="26"/>
  <c r="F211" i="26" s="1"/>
  <c r="E210" i="26"/>
  <c r="D210" i="26"/>
  <c r="F210" i="26" s="1"/>
  <c r="E209" i="26"/>
  <c r="D209" i="26"/>
  <c r="F209" i="26" s="1"/>
  <c r="E208" i="26"/>
  <c r="F208" i="26" s="1"/>
  <c r="D208" i="26"/>
  <c r="E207" i="26"/>
  <c r="F207" i="26" s="1"/>
  <c r="D207" i="26"/>
  <c r="E206" i="26"/>
  <c r="D206" i="26"/>
  <c r="F206" i="26" s="1"/>
  <c r="F205" i="26"/>
  <c r="E205" i="26"/>
  <c r="D205" i="26"/>
  <c r="F204" i="26"/>
  <c r="E204" i="26"/>
  <c r="D204" i="26"/>
  <c r="E203" i="26"/>
  <c r="D203" i="26"/>
  <c r="F203" i="26" s="1"/>
  <c r="F202" i="26"/>
  <c r="E202" i="26"/>
  <c r="D202" i="26"/>
  <c r="E201" i="26"/>
  <c r="D201" i="26"/>
  <c r="F201" i="26" s="1"/>
  <c r="E200" i="26"/>
  <c r="F200" i="26" s="1"/>
  <c r="D200" i="26"/>
  <c r="E199" i="26"/>
  <c r="F199" i="26" s="1"/>
  <c r="D199" i="26"/>
  <c r="E198" i="26"/>
  <c r="D198" i="26"/>
  <c r="F198" i="26" s="1"/>
  <c r="F197" i="26"/>
  <c r="E197" i="26"/>
  <c r="D197" i="26"/>
  <c r="F196" i="26"/>
  <c r="E196" i="26"/>
  <c r="D196" i="26"/>
  <c r="E195" i="26"/>
  <c r="D195" i="26"/>
  <c r="F195" i="26" s="1"/>
  <c r="F194" i="26"/>
  <c r="E194" i="26"/>
  <c r="D194" i="26"/>
  <c r="E193" i="26"/>
  <c r="D193" i="26"/>
  <c r="F193" i="26" s="1"/>
  <c r="E192" i="26"/>
  <c r="F192" i="26" s="1"/>
  <c r="D192" i="26"/>
  <c r="E191" i="26"/>
  <c r="D191" i="26"/>
  <c r="F191" i="26" s="1"/>
  <c r="E190" i="26"/>
  <c r="D190" i="26"/>
  <c r="F190" i="26" s="1"/>
  <c r="C132" i="24"/>
  <c r="C131" i="24"/>
  <c r="C130" i="24"/>
  <c r="C129" i="24"/>
  <c r="C128" i="24"/>
  <c r="C127" i="24"/>
  <c r="C126" i="24"/>
  <c r="C125" i="24"/>
  <c r="C124" i="24"/>
  <c r="C123" i="24"/>
  <c r="C122" i="24"/>
  <c r="C121" i="24"/>
  <c r="C120" i="24"/>
  <c r="C119" i="24"/>
  <c r="C112" i="24"/>
  <c r="C111" i="24"/>
  <c r="C110" i="24"/>
  <c r="C109" i="24"/>
  <c r="C108" i="24"/>
  <c r="C107" i="24"/>
  <c r="C106" i="24"/>
  <c r="C105" i="24"/>
  <c r="C98" i="24"/>
  <c r="C97" i="24"/>
  <c r="C96" i="24"/>
  <c r="C95" i="24"/>
  <c r="C94" i="24"/>
  <c r="C93" i="24"/>
  <c r="C92" i="24"/>
  <c r="C91" i="24"/>
  <c r="C82" i="24"/>
  <c r="C81" i="24"/>
  <c r="C80" i="24"/>
  <c r="C79" i="24"/>
  <c r="C78" i="24"/>
  <c r="C77" i="24"/>
  <c r="C76" i="24"/>
  <c r="C75" i="24"/>
  <c r="C66" i="24"/>
  <c r="C65" i="24"/>
  <c r="C64" i="24"/>
  <c r="C63" i="24"/>
  <c r="C62" i="24"/>
  <c r="C61" i="24"/>
  <c r="C60" i="24"/>
  <c r="C59" i="24"/>
  <c r="C52" i="24"/>
  <c r="C51" i="24"/>
  <c r="C50" i="24"/>
  <c r="C49" i="24"/>
  <c r="C48" i="24"/>
  <c r="C47" i="24"/>
  <c r="C40" i="24"/>
  <c r="C39" i="24"/>
  <c r="C38" i="24"/>
  <c r="C37" i="24"/>
  <c r="C36" i="24"/>
  <c r="C35" i="24"/>
  <c r="C28" i="24"/>
  <c r="C27" i="24"/>
  <c r="C26" i="24"/>
  <c r="C25" i="24"/>
  <c r="C24" i="24"/>
  <c r="C23" i="24"/>
  <c r="C16" i="24"/>
  <c r="D16" i="24" s="1"/>
  <c r="C15" i="24"/>
  <c r="C14" i="24"/>
  <c r="C13" i="24"/>
  <c r="C12" i="24"/>
  <c r="C11" i="24"/>
  <c r="D152" i="24"/>
  <c r="E152" i="24"/>
  <c r="F152" i="24"/>
  <c r="D153" i="24"/>
  <c r="E153" i="24"/>
  <c r="F153" i="24"/>
  <c r="D154" i="24"/>
  <c r="F154" i="24" s="1"/>
  <c r="E154" i="24"/>
  <c r="D155" i="24"/>
  <c r="E155" i="24"/>
  <c r="F155" i="24" s="1"/>
  <c r="D156" i="24"/>
  <c r="E156" i="24"/>
  <c r="F156" i="24"/>
  <c r="D157" i="24"/>
  <c r="F157" i="24" s="1"/>
  <c r="E157" i="24"/>
  <c r="D164" i="24"/>
  <c r="E164" i="24"/>
  <c r="F164" i="24" s="1"/>
  <c r="D165" i="24"/>
  <c r="E165" i="24"/>
  <c r="F165" i="24"/>
  <c r="D166" i="24"/>
  <c r="F166" i="24" s="1"/>
  <c r="E166" i="24"/>
  <c r="D167" i="24"/>
  <c r="E167" i="24"/>
  <c r="F167" i="24"/>
  <c r="D168" i="24"/>
  <c r="F168" i="24" s="1"/>
  <c r="E168" i="24"/>
  <c r="D169" i="24"/>
  <c r="E169" i="24"/>
  <c r="F169" i="24"/>
  <c r="D176" i="24"/>
  <c r="E176" i="24"/>
  <c r="F176" i="24"/>
  <c r="D177" i="24"/>
  <c r="F177" i="24" s="1"/>
  <c r="E177" i="24"/>
  <c r="D178" i="24"/>
  <c r="E178" i="24"/>
  <c r="F178" i="24" s="1"/>
  <c r="D179" i="24"/>
  <c r="E179" i="24"/>
  <c r="F179" i="24"/>
  <c r="D180" i="24"/>
  <c r="F180" i="24" s="1"/>
  <c r="E180" i="24"/>
  <c r="D181" i="24"/>
  <c r="E181" i="24"/>
  <c r="F181" i="24"/>
  <c r="D188" i="24"/>
  <c r="F188" i="24" s="1"/>
  <c r="E188" i="24"/>
  <c r="D189" i="24"/>
  <c r="E189" i="24"/>
  <c r="F189" i="24"/>
  <c r="D190" i="24"/>
  <c r="E190" i="24"/>
  <c r="F190" i="24"/>
  <c r="D191" i="24"/>
  <c r="F191" i="24" s="1"/>
  <c r="E191" i="24"/>
  <c r="D192" i="24"/>
  <c r="F192" i="24" s="1"/>
  <c r="E192" i="24"/>
  <c r="D193" i="24"/>
  <c r="E193" i="24"/>
  <c r="F193" i="24"/>
  <c r="D200" i="24"/>
  <c r="E200" i="24"/>
  <c r="F200" i="24"/>
  <c r="D201" i="24"/>
  <c r="E201" i="24"/>
  <c r="F201" i="24"/>
  <c r="D202" i="24"/>
  <c r="F202" i="24" s="1"/>
  <c r="E202" i="24"/>
  <c r="D203" i="24"/>
  <c r="E203" i="24"/>
  <c r="F203" i="24"/>
  <c r="D204" i="24"/>
  <c r="E204" i="24"/>
  <c r="F204" i="24"/>
  <c r="D205" i="24"/>
  <c r="F205" i="24" s="1"/>
  <c r="E205" i="24"/>
  <c r="D206" i="24"/>
  <c r="F206" i="24" s="1"/>
  <c r="E206" i="24"/>
  <c r="D207" i="24"/>
  <c r="E207" i="24"/>
  <c r="F207" i="24"/>
  <c r="D216" i="24"/>
  <c r="F216" i="24" s="1"/>
  <c r="E216" i="24"/>
  <c r="D217" i="24"/>
  <c r="F217" i="24" s="1"/>
  <c r="E217" i="24"/>
  <c r="D218" i="24"/>
  <c r="F218" i="24" s="1"/>
  <c r="E218" i="24"/>
  <c r="D219" i="24"/>
  <c r="E219" i="24"/>
  <c r="F219" i="24"/>
  <c r="D220" i="24"/>
  <c r="E220" i="24"/>
  <c r="F220" i="24"/>
  <c r="D221" i="24"/>
  <c r="F221" i="24" s="1"/>
  <c r="E221" i="24"/>
  <c r="D222" i="24"/>
  <c r="F222" i="24" s="1"/>
  <c r="E222" i="24"/>
  <c r="D223" i="24"/>
  <c r="E223" i="24"/>
  <c r="F223" i="24"/>
  <c r="D232" i="24"/>
  <c r="F232" i="24" s="1"/>
  <c r="E232" i="24"/>
  <c r="D233" i="24"/>
  <c r="F233" i="24" s="1"/>
  <c r="E233" i="24"/>
  <c r="D234" i="24"/>
  <c r="F234" i="24" s="1"/>
  <c r="E234" i="24"/>
  <c r="D235" i="24"/>
  <c r="E235" i="24"/>
  <c r="F235" i="24"/>
  <c r="D236" i="24"/>
  <c r="E236" i="24"/>
  <c r="F236" i="24"/>
  <c r="D237" i="24"/>
  <c r="F237" i="24" s="1"/>
  <c r="E237" i="24"/>
  <c r="D238" i="24"/>
  <c r="F238" i="24" s="1"/>
  <c r="E238" i="24"/>
  <c r="D246" i="24"/>
  <c r="E246" i="24"/>
  <c r="F246" i="24"/>
  <c r="D247" i="24"/>
  <c r="E247" i="24"/>
  <c r="F247" i="24"/>
  <c r="D248" i="24"/>
  <c r="E248" i="24"/>
  <c r="F248" i="24"/>
  <c r="D249" i="24"/>
  <c r="F249" i="24" s="1"/>
  <c r="E249" i="24"/>
  <c r="D250" i="24"/>
  <c r="F250" i="24" s="1"/>
  <c r="E250" i="24"/>
  <c r="D251" i="24"/>
  <c r="E251" i="24"/>
  <c r="F251" i="24"/>
  <c r="D252" i="24"/>
  <c r="F252" i="24" s="1"/>
  <c r="E252" i="24"/>
  <c r="D260" i="24"/>
  <c r="F260" i="24" s="1"/>
  <c r="E260" i="24"/>
  <c r="D261" i="24"/>
  <c r="E261" i="24"/>
  <c r="F261" i="24"/>
  <c r="D262" i="24"/>
  <c r="E262" i="24"/>
  <c r="F262" i="24"/>
  <c r="D263" i="24"/>
  <c r="F263" i="24" s="1"/>
  <c r="E263" i="24"/>
  <c r="D264" i="24"/>
  <c r="F264" i="24" s="1"/>
  <c r="E264" i="24"/>
  <c r="D265" i="24"/>
  <c r="E265" i="24"/>
  <c r="F265" i="24"/>
  <c r="D266" i="24"/>
  <c r="E266" i="24"/>
  <c r="F266" i="24"/>
  <c r="D267" i="24"/>
  <c r="F267" i="24" s="1"/>
  <c r="E267" i="24"/>
  <c r="D268" i="24"/>
  <c r="E268" i="24"/>
  <c r="F268" i="24"/>
  <c r="D269" i="24"/>
  <c r="E269" i="24"/>
  <c r="F269" i="24"/>
  <c r="D270" i="24"/>
  <c r="F270" i="24" s="1"/>
  <c r="E270" i="24"/>
  <c r="D271" i="24"/>
  <c r="F271" i="24" s="1"/>
  <c r="E271" i="24"/>
  <c r="D272" i="24"/>
  <c r="F272" i="24" s="1"/>
  <c r="E272" i="24"/>
  <c r="D273" i="24"/>
  <c r="E273" i="24"/>
  <c r="F273" i="24"/>
  <c r="D12" i="24"/>
  <c r="H5" i="33"/>
  <c r="G5" i="33"/>
  <c r="F5" i="33"/>
  <c r="E5" i="33"/>
  <c r="D5" i="33"/>
  <c r="H5" i="8"/>
  <c r="G5" i="8"/>
  <c r="F5" i="8"/>
  <c r="E5" i="8"/>
  <c r="D5" i="8"/>
  <c r="H5" i="13"/>
  <c r="G5" i="13"/>
  <c r="F5" i="13"/>
  <c r="E5" i="13"/>
  <c r="D5" i="13"/>
  <c r="G16" i="30"/>
  <c r="F16" i="30"/>
  <c r="E16" i="30"/>
  <c r="D16" i="30"/>
  <c r="C16" i="30"/>
  <c r="G6" i="30"/>
  <c r="F6" i="30"/>
  <c r="E6" i="30"/>
  <c r="D6" i="30"/>
  <c r="C6" i="30"/>
  <c r="G6" i="4"/>
  <c r="F6" i="4"/>
  <c r="E6" i="4"/>
  <c r="D6" i="4"/>
  <c r="C6" i="4"/>
  <c r="H17" i="29"/>
  <c r="G17" i="29"/>
  <c r="F17" i="29"/>
  <c r="E17" i="29"/>
  <c r="D17" i="29"/>
  <c r="G6" i="29"/>
  <c r="F6" i="29"/>
  <c r="E6" i="29"/>
  <c r="D6" i="29"/>
  <c r="C6" i="29"/>
  <c r="I17" i="28"/>
  <c r="H17" i="28"/>
  <c r="G17" i="28"/>
  <c r="F17" i="28"/>
  <c r="E17" i="28"/>
  <c r="C18" i="3"/>
  <c r="C16" i="3"/>
  <c r="C20" i="3"/>
  <c r="C12" i="3"/>
  <c r="C7" i="3"/>
  <c r="C6" i="3"/>
  <c r="V53" i="1" l="1"/>
  <c r="V57" i="1"/>
  <c r="V54" i="1"/>
  <c r="V59" i="1"/>
  <c r="V55" i="1"/>
  <c r="V60" i="1"/>
  <c r="V51" i="1"/>
  <c r="V56" i="1"/>
  <c r="T12" i="1"/>
  <c r="T14" i="1"/>
  <c r="T16" i="1"/>
  <c r="V16" i="1" s="1"/>
  <c r="T18" i="1"/>
  <c r="T20" i="1"/>
  <c r="T22" i="1"/>
  <c r="T24" i="1"/>
  <c r="V24" i="1" s="1"/>
  <c r="T26" i="1"/>
  <c r="V26" i="1" s="1"/>
  <c r="T28" i="1"/>
  <c r="T30" i="1"/>
  <c r="T32" i="1"/>
  <c r="V32" i="1" s="1"/>
  <c r="T34" i="1"/>
  <c r="T36" i="1"/>
  <c r="V36" i="1" s="1"/>
  <c r="T38" i="1"/>
  <c r="T40" i="1"/>
  <c r="T42" i="1"/>
  <c r="V42" i="1" s="1"/>
  <c r="T44" i="1"/>
  <c r="T46" i="1"/>
  <c r="T48" i="1"/>
  <c r="V48" i="1" s="1"/>
  <c r="T50" i="1"/>
  <c r="T52" i="1"/>
  <c r="V52" i="1" s="1"/>
  <c r="T54" i="1"/>
  <c r="T56" i="1"/>
  <c r="T58" i="1"/>
  <c r="V58" i="1" s="1"/>
  <c r="T60" i="1"/>
  <c r="U32" i="1"/>
  <c r="V12" i="1"/>
  <c r="V14" i="1"/>
  <c r="V18" i="1"/>
  <c r="V20" i="1"/>
  <c r="V22" i="1"/>
  <c r="V28" i="1"/>
  <c r="V30" i="1"/>
  <c r="V34" i="1"/>
  <c r="V38" i="1"/>
  <c r="V40" i="1"/>
  <c r="V44" i="1"/>
  <c r="V46" i="1"/>
  <c r="V50" i="1"/>
  <c r="R44" i="1"/>
  <c r="R36" i="1"/>
  <c r="R51" i="1"/>
  <c r="R42" i="1"/>
  <c r="R58" i="1"/>
  <c r="P43" i="1"/>
  <c r="R43" i="1" s="1"/>
  <c r="P51" i="1"/>
  <c r="Q35" i="1"/>
  <c r="Q43" i="1"/>
  <c r="Q51" i="1"/>
  <c r="Q59" i="1"/>
  <c r="R35" i="1"/>
  <c r="R59" i="1"/>
  <c r="P34" i="1"/>
  <c r="R34" i="1" s="1"/>
  <c r="P36" i="1"/>
  <c r="P42" i="1"/>
  <c r="P44" i="1"/>
  <c r="P50" i="1"/>
  <c r="R50" i="1" s="1"/>
  <c r="P52" i="1"/>
  <c r="R52" i="1" s="1"/>
  <c r="P58" i="1"/>
  <c r="P60" i="1"/>
  <c r="R60" i="1" s="1"/>
  <c r="Q34" i="1"/>
  <c r="Q36" i="1"/>
  <c r="Q42" i="1"/>
  <c r="Q44" i="1"/>
  <c r="Q50" i="1"/>
  <c r="Q52" i="1"/>
  <c r="Q58" i="1"/>
  <c r="Q60" i="1"/>
  <c r="N59" i="1"/>
  <c r="N35" i="1"/>
  <c r="L42" i="1"/>
  <c r="N42" i="1" s="1"/>
  <c r="L58" i="1"/>
  <c r="N58" i="1" s="1"/>
  <c r="M35" i="1"/>
  <c r="M42" i="1"/>
  <c r="M51" i="1"/>
  <c r="N51" i="1" s="1"/>
  <c r="M58" i="1"/>
  <c r="L35" i="1"/>
  <c r="I24" i="1"/>
  <c r="J24" i="1" s="1"/>
  <c r="E9" i="4" a="1"/>
  <c r="E9" i="4" s="1"/>
  <c r="D9" i="4" a="1"/>
  <c r="D9" i="4" s="1"/>
  <c r="C19" i="30" l="1"/>
  <c r="G2" i="24"/>
  <c r="D11" i="1"/>
  <c r="E11" i="1"/>
  <c r="D12" i="1"/>
  <c r="E12" i="1"/>
  <c r="D13" i="1"/>
  <c r="E13" i="1"/>
  <c r="D14" i="1"/>
  <c r="E14" i="1"/>
  <c r="D15" i="1"/>
  <c r="E15" i="1"/>
  <c r="D16" i="1"/>
  <c r="E16" i="1"/>
  <c r="D17" i="1"/>
  <c r="E17" i="1"/>
  <c r="D18" i="1"/>
  <c r="E18" i="1"/>
  <c r="D19" i="1"/>
  <c r="E19" i="1"/>
  <c r="D20" i="1"/>
  <c r="E20" i="1"/>
  <c r="D21" i="1"/>
  <c r="E21" i="1"/>
  <c r="D22" i="1"/>
  <c r="E22" i="1"/>
  <c r="D23" i="1"/>
  <c r="E23" i="1"/>
  <c r="D28" i="1"/>
  <c r="F28" i="1" s="1"/>
  <c r="E28" i="1"/>
  <c r="D29" i="1"/>
  <c r="F29" i="1" s="1"/>
  <c r="E29" i="1"/>
  <c r="D30" i="1"/>
  <c r="F30" i="1" s="1"/>
  <c r="E30" i="1"/>
  <c r="D31" i="1"/>
  <c r="F31" i="1" s="1"/>
  <c r="E31" i="1"/>
  <c r="D32" i="1"/>
  <c r="F32" i="1" s="1"/>
  <c r="E32" i="1"/>
  <c r="D33" i="1"/>
  <c r="F33" i="1" s="1"/>
  <c r="E33" i="1"/>
  <c r="D38" i="1"/>
  <c r="E38" i="1"/>
  <c r="D39" i="1"/>
  <c r="E39" i="1"/>
  <c r="D40" i="1"/>
  <c r="E40" i="1"/>
  <c r="D41" i="1"/>
  <c r="F41" i="1" s="1"/>
  <c r="E41" i="1"/>
  <c r="D46" i="1"/>
  <c r="F46" i="1" s="1"/>
  <c r="E46" i="1"/>
  <c r="D47" i="1"/>
  <c r="E47" i="1"/>
  <c r="D48" i="1"/>
  <c r="F48" i="1" s="1"/>
  <c r="E48" i="1"/>
  <c r="D49" i="1"/>
  <c r="E49" i="1"/>
  <c r="D54" i="1"/>
  <c r="E54" i="1"/>
  <c r="D55" i="1"/>
  <c r="E55" i="1"/>
  <c r="D56" i="1"/>
  <c r="E56" i="1"/>
  <c r="D57" i="1"/>
  <c r="E57" i="1"/>
  <c r="J2" i="24"/>
  <c r="D11" i="24"/>
  <c r="E11" i="24"/>
  <c r="F11" i="24" s="1"/>
  <c r="D8" i="28" s="1"/>
  <c r="E12" i="24"/>
  <c r="D13" i="24"/>
  <c r="F13" i="24" s="1"/>
  <c r="E13" i="24"/>
  <c r="D14" i="24"/>
  <c r="E14" i="24"/>
  <c r="D15" i="24"/>
  <c r="E15" i="24"/>
  <c r="E16" i="24"/>
  <c r="D23" i="24"/>
  <c r="E23" i="24"/>
  <c r="D24" i="24"/>
  <c r="E24" i="24"/>
  <c r="D25" i="24"/>
  <c r="E25" i="24"/>
  <c r="D26" i="24"/>
  <c r="E26" i="24"/>
  <c r="D27" i="24"/>
  <c r="E27" i="24"/>
  <c r="D28" i="24"/>
  <c r="E28" i="24"/>
  <c r="D35" i="24"/>
  <c r="E35" i="24"/>
  <c r="D36" i="24"/>
  <c r="E36" i="24"/>
  <c r="F36" i="24" s="1"/>
  <c r="D37" i="24"/>
  <c r="E37" i="24"/>
  <c r="D38" i="24"/>
  <c r="E38" i="24"/>
  <c r="D39" i="24"/>
  <c r="F39" i="24" s="1"/>
  <c r="E39" i="24"/>
  <c r="D40" i="24"/>
  <c r="E40" i="24"/>
  <c r="D47" i="24"/>
  <c r="E47" i="24"/>
  <c r="F47" i="24"/>
  <c r="D48" i="24"/>
  <c r="E48" i="24"/>
  <c r="D49" i="24"/>
  <c r="E49" i="24"/>
  <c r="D50" i="24"/>
  <c r="E50" i="24"/>
  <c r="F50" i="24"/>
  <c r="D51" i="24"/>
  <c r="E51" i="24"/>
  <c r="D52" i="24"/>
  <c r="E52" i="24"/>
  <c r="D59" i="24"/>
  <c r="E59" i="24"/>
  <c r="D60" i="24"/>
  <c r="F60" i="24" s="1"/>
  <c r="E60" i="24"/>
  <c r="D61" i="24"/>
  <c r="E61" i="24"/>
  <c r="D62" i="24"/>
  <c r="E62" i="24"/>
  <c r="D63" i="24"/>
  <c r="E63" i="24"/>
  <c r="D64" i="24"/>
  <c r="E64" i="24"/>
  <c r="D65" i="24"/>
  <c r="E65" i="24"/>
  <c r="D66" i="24"/>
  <c r="E66" i="24"/>
  <c r="D75" i="24"/>
  <c r="E75" i="24"/>
  <c r="D76" i="24"/>
  <c r="E76" i="24"/>
  <c r="D77" i="24"/>
  <c r="F77" i="24" s="1"/>
  <c r="E77" i="24"/>
  <c r="D78" i="24"/>
  <c r="E78" i="24"/>
  <c r="G77" i="26"/>
  <c r="H77" i="26" s="1"/>
  <c r="E77" i="26"/>
  <c r="D77" i="26"/>
  <c r="G76" i="26"/>
  <c r="K76" i="26" s="1"/>
  <c r="L76" i="26" s="1"/>
  <c r="E76" i="26"/>
  <c r="D76" i="26"/>
  <c r="F76" i="26" s="1"/>
  <c r="G75" i="26"/>
  <c r="K75" i="26" s="1"/>
  <c r="E75" i="26"/>
  <c r="D75" i="26"/>
  <c r="K74" i="26"/>
  <c r="L74" i="26" s="1"/>
  <c r="G74" i="26"/>
  <c r="H74" i="26" s="1"/>
  <c r="E74" i="26"/>
  <c r="D74" i="26"/>
  <c r="G73" i="26"/>
  <c r="E73" i="26"/>
  <c r="D73" i="26"/>
  <c r="F73" i="26" s="1"/>
  <c r="G72" i="26"/>
  <c r="K72" i="26" s="1"/>
  <c r="F72" i="26"/>
  <c r="E72" i="26"/>
  <c r="D72" i="26"/>
  <c r="K71" i="26"/>
  <c r="G71" i="26"/>
  <c r="I71" i="26" s="1"/>
  <c r="E71" i="26"/>
  <c r="D71" i="26"/>
  <c r="F71" i="26" s="1"/>
  <c r="G70" i="26"/>
  <c r="K70" i="26" s="1"/>
  <c r="E70" i="26"/>
  <c r="D70" i="26"/>
  <c r="G69" i="26"/>
  <c r="K69" i="26" s="1"/>
  <c r="F69" i="26"/>
  <c r="E69" i="26"/>
  <c r="D69" i="26"/>
  <c r="I68" i="26"/>
  <c r="G68" i="26"/>
  <c r="K68" i="26" s="1"/>
  <c r="M68" i="26" s="1"/>
  <c r="E68" i="26"/>
  <c r="D68" i="26"/>
  <c r="F68" i="26" s="1"/>
  <c r="G67" i="26"/>
  <c r="E67" i="26"/>
  <c r="D67" i="26"/>
  <c r="G66" i="26"/>
  <c r="H66" i="26" s="1"/>
  <c r="E66" i="26"/>
  <c r="D66" i="26"/>
  <c r="G65" i="26"/>
  <c r="H65" i="26" s="1"/>
  <c r="E65" i="26"/>
  <c r="D65" i="26"/>
  <c r="G64" i="26"/>
  <c r="K64" i="26" s="1"/>
  <c r="L64" i="26" s="1"/>
  <c r="E64" i="26"/>
  <c r="D64" i="26"/>
  <c r="G63" i="26"/>
  <c r="K63" i="26" s="1"/>
  <c r="O63" i="26" s="1"/>
  <c r="E63" i="26"/>
  <c r="D63" i="26"/>
  <c r="F63" i="26" s="1"/>
  <c r="G62" i="26"/>
  <c r="H62" i="26" s="1"/>
  <c r="E62" i="26"/>
  <c r="D62" i="26"/>
  <c r="G61" i="26"/>
  <c r="E61" i="26"/>
  <c r="D61" i="26"/>
  <c r="F61" i="26" s="1"/>
  <c r="G60" i="26"/>
  <c r="K60" i="26" s="1"/>
  <c r="E60" i="26"/>
  <c r="D60" i="26"/>
  <c r="F60" i="26" s="1"/>
  <c r="G59" i="26"/>
  <c r="K59" i="26" s="1"/>
  <c r="O59" i="26" s="1"/>
  <c r="E59" i="26"/>
  <c r="D59" i="26"/>
  <c r="G58" i="26"/>
  <c r="K58" i="26" s="1"/>
  <c r="L58" i="26" s="1"/>
  <c r="E58" i="26"/>
  <c r="D58" i="26"/>
  <c r="G57" i="26"/>
  <c r="K57" i="26" s="1"/>
  <c r="E57" i="26"/>
  <c r="F57" i="26" s="1"/>
  <c r="D57" i="26"/>
  <c r="G56" i="26"/>
  <c r="I56" i="26" s="1"/>
  <c r="E56" i="26"/>
  <c r="D56" i="26"/>
  <c r="F56" i="26" s="1"/>
  <c r="G55" i="26"/>
  <c r="K55" i="26" s="1"/>
  <c r="E55" i="26"/>
  <c r="D55" i="26"/>
  <c r="G54" i="26"/>
  <c r="H54" i="26" s="1"/>
  <c r="E54" i="26"/>
  <c r="D54" i="26"/>
  <c r="G53" i="26"/>
  <c r="H53" i="26" s="1"/>
  <c r="E53" i="26"/>
  <c r="D53" i="26"/>
  <c r="G52" i="26"/>
  <c r="E52" i="26"/>
  <c r="D52" i="26"/>
  <c r="G51" i="26"/>
  <c r="E51" i="26"/>
  <c r="D51" i="26"/>
  <c r="F51" i="26" s="1"/>
  <c r="G50" i="26"/>
  <c r="K50" i="26" s="1"/>
  <c r="E50" i="26"/>
  <c r="D50" i="26"/>
  <c r="G49" i="26"/>
  <c r="I49" i="26" s="1"/>
  <c r="E49" i="26"/>
  <c r="D49" i="26"/>
  <c r="G48" i="26"/>
  <c r="K48" i="26" s="1"/>
  <c r="E48" i="26"/>
  <c r="D48" i="26"/>
  <c r="G47" i="26"/>
  <c r="I47" i="26" s="1"/>
  <c r="E47" i="26"/>
  <c r="D47" i="26"/>
  <c r="G46" i="26"/>
  <c r="I46" i="26" s="1"/>
  <c r="E46" i="26"/>
  <c r="D46" i="26"/>
  <c r="G45" i="26"/>
  <c r="H45" i="26" s="1"/>
  <c r="E45" i="26"/>
  <c r="D45" i="26"/>
  <c r="K44" i="26"/>
  <c r="G44" i="26"/>
  <c r="I44" i="26" s="1"/>
  <c r="E44" i="26"/>
  <c r="D44" i="26"/>
  <c r="G43" i="26"/>
  <c r="H43" i="26" s="1"/>
  <c r="E43" i="26"/>
  <c r="D43" i="26"/>
  <c r="F43" i="26" s="1"/>
  <c r="G42" i="26"/>
  <c r="E42" i="26"/>
  <c r="D42" i="26"/>
  <c r="G41" i="26"/>
  <c r="K41" i="26" s="1"/>
  <c r="L41" i="26" s="1"/>
  <c r="E41" i="26"/>
  <c r="D41" i="26"/>
  <c r="G40" i="26"/>
  <c r="K40" i="26" s="1"/>
  <c r="M40" i="26" s="1"/>
  <c r="E40" i="26"/>
  <c r="D40" i="26"/>
  <c r="G39" i="26"/>
  <c r="I39" i="26" s="1"/>
  <c r="E39" i="26"/>
  <c r="D39" i="26"/>
  <c r="F39" i="26" s="1"/>
  <c r="G38" i="26"/>
  <c r="E38" i="26"/>
  <c r="D38" i="26"/>
  <c r="F38" i="26" s="1"/>
  <c r="G37" i="26"/>
  <c r="K37" i="26" s="1"/>
  <c r="E37" i="26"/>
  <c r="D37" i="26"/>
  <c r="F37" i="26" s="1"/>
  <c r="G36" i="26"/>
  <c r="E36" i="26"/>
  <c r="D36" i="26"/>
  <c r="F36" i="26" s="1"/>
  <c r="G35" i="26"/>
  <c r="H35" i="26" s="1"/>
  <c r="E35" i="26"/>
  <c r="D35" i="26"/>
  <c r="F35" i="26" s="1"/>
  <c r="G34" i="26"/>
  <c r="K34" i="26" s="1"/>
  <c r="E34" i="26"/>
  <c r="D34" i="26"/>
  <c r="F34" i="26" s="1"/>
  <c r="G33" i="26"/>
  <c r="K33" i="26" s="1"/>
  <c r="E33" i="26"/>
  <c r="D33" i="26"/>
  <c r="F33" i="26" s="1"/>
  <c r="G32" i="26"/>
  <c r="I32" i="26" s="1"/>
  <c r="E32" i="26"/>
  <c r="D32" i="26"/>
  <c r="G31" i="26"/>
  <c r="E31" i="26"/>
  <c r="D31" i="26"/>
  <c r="G30" i="26"/>
  <c r="E30" i="26"/>
  <c r="D30" i="26"/>
  <c r="K29" i="26"/>
  <c r="O29" i="26" s="1"/>
  <c r="G29" i="26"/>
  <c r="E29" i="26"/>
  <c r="D29" i="26"/>
  <c r="G28" i="26"/>
  <c r="H28" i="26" s="1"/>
  <c r="E28" i="26"/>
  <c r="D28" i="26"/>
  <c r="F28" i="26" s="1"/>
  <c r="G27" i="26"/>
  <c r="H27" i="26" s="1"/>
  <c r="E27" i="26"/>
  <c r="D27" i="26"/>
  <c r="G26" i="26"/>
  <c r="K26" i="26" s="1"/>
  <c r="L26" i="26" s="1"/>
  <c r="E26" i="26"/>
  <c r="D26" i="26"/>
  <c r="F26" i="26" s="1"/>
  <c r="G25" i="26"/>
  <c r="E25" i="26"/>
  <c r="D25" i="26"/>
  <c r="F25" i="26" s="1"/>
  <c r="G24" i="26"/>
  <c r="K24" i="26" s="1"/>
  <c r="E24" i="26"/>
  <c r="F24" i="26" s="1"/>
  <c r="D24" i="26"/>
  <c r="G23" i="26"/>
  <c r="E23" i="26"/>
  <c r="D23" i="26"/>
  <c r="F23" i="26" s="1"/>
  <c r="G22" i="26"/>
  <c r="K22" i="26" s="1"/>
  <c r="E22" i="26"/>
  <c r="D22" i="26"/>
  <c r="G21" i="26"/>
  <c r="K21" i="26" s="1"/>
  <c r="O21" i="26" s="1"/>
  <c r="P21" i="26" s="1"/>
  <c r="E21" i="26"/>
  <c r="D21" i="26"/>
  <c r="G20" i="26"/>
  <c r="K20" i="26" s="1"/>
  <c r="E20" i="26"/>
  <c r="D20" i="26"/>
  <c r="G19" i="26"/>
  <c r="K19" i="26" s="1"/>
  <c r="E19" i="26"/>
  <c r="D19" i="26"/>
  <c r="F19" i="26" s="1"/>
  <c r="G18" i="26"/>
  <c r="E18" i="26"/>
  <c r="D18" i="26"/>
  <c r="G17" i="26"/>
  <c r="H17" i="26" s="1"/>
  <c r="E17" i="26"/>
  <c r="D17" i="26"/>
  <c r="G16" i="26"/>
  <c r="K16" i="26" s="1"/>
  <c r="M16" i="26" s="1"/>
  <c r="E16" i="26"/>
  <c r="D16" i="26"/>
  <c r="F16" i="26" s="1"/>
  <c r="G15" i="26"/>
  <c r="H15" i="26" s="1"/>
  <c r="E15" i="26"/>
  <c r="D15" i="26"/>
  <c r="G14" i="26"/>
  <c r="E14" i="26"/>
  <c r="D14" i="26"/>
  <c r="F14" i="26" s="1"/>
  <c r="G13" i="26"/>
  <c r="H13" i="26" s="1"/>
  <c r="E13" i="26"/>
  <c r="D13" i="26"/>
  <c r="F13" i="26" s="1"/>
  <c r="G12" i="26"/>
  <c r="K12" i="26" s="1"/>
  <c r="E12" i="26"/>
  <c r="F12" i="26" s="1"/>
  <c r="D12" i="26"/>
  <c r="G11" i="26"/>
  <c r="K11" i="26" s="1"/>
  <c r="E11" i="26"/>
  <c r="D11" i="26"/>
  <c r="G10" i="26"/>
  <c r="K10" i="26" s="1"/>
  <c r="E10" i="26"/>
  <c r="D10" i="26"/>
  <c r="F10" i="26" s="1"/>
  <c r="J2" i="26"/>
  <c r="K77" i="26" l="1"/>
  <c r="L77" i="26" s="1"/>
  <c r="F77" i="26"/>
  <c r="F74" i="26"/>
  <c r="F70" i="26"/>
  <c r="F66" i="26"/>
  <c r="F65" i="26"/>
  <c r="F64" i="26"/>
  <c r="H58" i="26"/>
  <c r="F62" i="26"/>
  <c r="F55" i="26"/>
  <c r="F49" i="26"/>
  <c r="F48" i="26"/>
  <c r="F53" i="26"/>
  <c r="K43" i="26"/>
  <c r="O43" i="26" s="1"/>
  <c r="F42" i="26"/>
  <c r="F30" i="26"/>
  <c r="F22" i="26"/>
  <c r="F18" i="26"/>
  <c r="F11" i="26"/>
  <c r="F78" i="24"/>
  <c r="F64" i="24"/>
  <c r="F66" i="24"/>
  <c r="F65" i="24"/>
  <c r="F48" i="24"/>
  <c r="F27" i="24"/>
  <c r="I58" i="26"/>
  <c r="H76" i="26"/>
  <c r="J76" i="26" s="1"/>
  <c r="I76" i="26"/>
  <c r="I57" i="26"/>
  <c r="H22" i="26"/>
  <c r="L68" i="26"/>
  <c r="K65" i="26"/>
  <c r="L65" i="26" s="1"/>
  <c r="H50" i="26"/>
  <c r="I77" i="26"/>
  <c r="J77" i="26" s="1"/>
  <c r="O75" i="26"/>
  <c r="P75" i="26" s="1"/>
  <c r="M75" i="26"/>
  <c r="L75" i="26"/>
  <c r="I74" i="26"/>
  <c r="J74" i="26" s="1"/>
  <c r="H72" i="26"/>
  <c r="J72" i="26" s="1"/>
  <c r="I72" i="26"/>
  <c r="L70" i="26"/>
  <c r="M70" i="26"/>
  <c r="O70" i="26"/>
  <c r="P70" i="26" s="1"/>
  <c r="H70" i="26"/>
  <c r="I70" i="26"/>
  <c r="O68" i="26"/>
  <c r="P68" i="26" s="1"/>
  <c r="N68" i="26"/>
  <c r="H68" i="26"/>
  <c r="J68" i="26" s="1"/>
  <c r="I65" i="26"/>
  <c r="J65" i="26" s="1"/>
  <c r="F54" i="26"/>
  <c r="H60" i="26"/>
  <c r="I60" i="26"/>
  <c r="Q59" i="26"/>
  <c r="P59" i="26"/>
  <c r="R59" i="26" s="1"/>
  <c r="S59" i="26"/>
  <c r="T59" i="26" s="1"/>
  <c r="I59" i="26"/>
  <c r="M58" i="26"/>
  <c r="N58" i="26" s="1"/>
  <c r="O58" i="26"/>
  <c r="P58" i="26" s="1"/>
  <c r="F58" i="26"/>
  <c r="H57" i="26"/>
  <c r="J57" i="26" s="1"/>
  <c r="K56" i="26"/>
  <c r="H56" i="26"/>
  <c r="J56" i="26" s="1"/>
  <c r="I55" i="26"/>
  <c r="O34" i="26"/>
  <c r="P34" i="26" s="1"/>
  <c r="M34" i="26"/>
  <c r="L34" i="26"/>
  <c r="N34" i="26" s="1"/>
  <c r="H34" i="26"/>
  <c r="I34" i="26"/>
  <c r="H33" i="26"/>
  <c r="H32" i="26"/>
  <c r="J32" i="26" s="1"/>
  <c r="K32" i="26"/>
  <c r="O32" i="26" s="1"/>
  <c r="S32" i="26" s="1"/>
  <c r="F31" i="26"/>
  <c r="M29" i="26"/>
  <c r="F29" i="26"/>
  <c r="I27" i="26"/>
  <c r="K27" i="26"/>
  <c r="M27" i="26" s="1"/>
  <c r="O22" i="26"/>
  <c r="P22" i="26" s="1"/>
  <c r="M22" i="26"/>
  <c r="L22" i="26"/>
  <c r="I22" i="26"/>
  <c r="J22" i="26" s="1"/>
  <c r="I15" i="26"/>
  <c r="J15" i="26" s="1"/>
  <c r="K15" i="26"/>
  <c r="F15" i="26"/>
  <c r="K13" i="26"/>
  <c r="O13" i="26" s="1"/>
  <c r="S13" i="26" s="1"/>
  <c r="I13" i="26"/>
  <c r="J13" i="26" s="1"/>
  <c r="I12" i="26"/>
  <c r="O11" i="26"/>
  <c r="M11" i="26"/>
  <c r="L11" i="26"/>
  <c r="H11" i="26"/>
  <c r="I11" i="26"/>
  <c r="H10" i="26"/>
  <c r="I10" i="26"/>
  <c r="H21" i="26"/>
  <c r="I21" i="26"/>
  <c r="L20" i="26"/>
  <c r="O20" i="26"/>
  <c r="M20" i="26"/>
  <c r="H20" i="26"/>
  <c r="I20" i="26"/>
  <c r="F20" i="26"/>
  <c r="H16" i="26"/>
  <c r="I16" i="26"/>
  <c r="O16" i="26"/>
  <c r="S16" i="26" s="1"/>
  <c r="L16" i="26"/>
  <c r="N16" i="26" s="1"/>
  <c r="H44" i="26"/>
  <c r="J44" i="26" s="1"/>
  <c r="I43" i="26"/>
  <c r="J43" i="26" s="1"/>
  <c r="L40" i="26"/>
  <c r="N40" i="26" s="1"/>
  <c r="O40" i="26"/>
  <c r="P40" i="26" s="1"/>
  <c r="F40" i="26"/>
  <c r="O37" i="26"/>
  <c r="Q37" i="26" s="1"/>
  <c r="M37" i="26"/>
  <c r="L37" i="26"/>
  <c r="N37" i="26" s="1"/>
  <c r="I48" i="26"/>
  <c r="H48" i="26"/>
  <c r="K46" i="26"/>
  <c r="M46" i="26" s="1"/>
  <c r="F46" i="26"/>
  <c r="I45" i="26"/>
  <c r="J45" i="26" s="1"/>
  <c r="K45" i="26"/>
  <c r="O45" i="26" s="1"/>
  <c r="P45" i="26" s="1"/>
  <c r="F52" i="26"/>
  <c r="F50" i="26"/>
  <c r="K49" i="26"/>
  <c r="O48" i="26"/>
  <c r="P48" i="26" s="1"/>
  <c r="M48" i="26"/>
  <c r="L48" i="26"/>
  <c r="N48" i="26" s="1"/>
  <c r="H47" i="26"/>
  <c r="J47" i="26" s="1"/>
  <c r="F47" i="26"/>
  <c r="H46" i="26"/>
  <c r="J46" i="26" s="1"/>
  <c r="Q45" i="26"/>
  <c r="F45" i="26"/>
  <c r="F32" i="26"/>
  <c r="F21" i="26"/>
  <c r="F17" i="26"/>
  <c r="F44" i="26"/>
  <c r="F67" i="26"/>
  <c r="F76" i="24"/>
  <c r="F62" i="24"/>
  <c r="F52" i="24"/>
  <c r="F35" i="24"/>
  <c r="F38" i="24"/>
  <c r="F37" i="24"/>
  <c r="F40" i="24"/>
  <c r="F15" i="24"/>
  <c r="F16" i="1"/>
  <c r="F14" i="1"/>
  <c r="F15" i="1"/>
  <c r="F40" i="1"/>
  <c r="F57" i="1"/>
  <c r="F55" i="1"/>
  <c r="F56" i="1"/>
  <c r="F54" i="1"/>
  <c r="F21" i="1"/>
  <c r="F17" i="1"/>
  <c r="F47" i="1"/>
  <c r="F22" i="1"/>
  <c r="F20" i="1"/>
  <c r="F18" i="1"/>
  <c r="F39" i="1"/>
  <c r="F38" i="1"/>
  <c r="F13" i="1"/>
  <c r="F23" i="1"/>
  <c r="F11" i="1"/>
  <c r="F19" i="1"/>
  <c r="F49" i="1"/>
  <c r="F12" i="1"/>
  <c r="F59" i="24"/>
  <c r="F61" i="24"/>
  <c r="F51" i="24"/>
  <c r="F28" i="24"/>
  <c r="F23" i="24"/>
  <c r="F26" i="24"/>
  <c r="F24" i="24"/>
  <c r="F14" i="24"/>
  <c r="F12" i="24"/>
  <c r="F16" i="24"/>
  <c r="F63" i="24"/>
  <c r="F75" i="24"/>
  <c r="F25" i="24"/>
  <c r="F49" i="24"/>
  <c r="O10" i="26"/>
  <c r="M10" i="26"/>
  <c r="N10" i="26" s="1"/>
  <c r="L10" i="26"/>
  <c r="S63" i="26"/>
  <c r="K38" i="26"/>
  <c r="I38" i="26"/>
  <c r="H38" i="26"/>
  <c r="P63" i="26"/>
  <c r="H25" i="26"/>
  <c r="K25" i="26"/>
  <c r="I25" i="26"/>
  <c r="K31" i="26"/>
  <c r="I31" i="26"/>
  <c r="H31" i="26"/>
  <c r="O50" i="26"/>
  <c r="M50" i="26"/>
  <c r="L50" i="26"/>
  <c r="L57" i="26"/>
  <c r="O57" i="26"/>
  <c r="Q63" i="26"/>
  <c r="L27" i="26"/>
  <c r="O55" i="26"/>
  <c r="M55" i="26"/>
  <c r="L55" i="26"/>
  <c r="M57" i="26"/>
  <c r="P29" i="26"/>
  <c r="S29" i="26"/>
  <c r="Q29" i="26"/>
  <c r="H39" i="26"/>
  <c r="J39" i="26" s="1"/>
  <c r="K39" i="26"/>
  <c r="H55" i="26"/>
  <c r="O12" i="26"/>
  <c r="M12" i="26"/>
  <c r="L12" i="26"/>
  <c r="N12" i="26" s="1"/>
  <c r="H12" i="26"/>
  <c r="O26" i="26"/>
  <c r="M26" i="26"/>
  <c r="N26" i="26" s="1"/>
  <c r="O41" i="26"/>
  <c r="M41" i="26"/>
  <c r="N41" i="26" s="1"/>
  <c r="K62" i="26"/>
  <c r="I62" i="26"/>
  <c r="J62" i="26" s="1"/>
  <c r="K66" i="26"/>
  <c r="I66" i="26"/>
  <c r="J66" i="26" s="1"/>
  <c r="K14" i="26"/>
  <c r="H51" i="26"/>
  <c r="K51" i="26"/>
  <c r="H14" i="26"/>
  <c r="S21" i="26"/>
  <c r="Q21" i="26"/>
  <c r="R21" i="26" s="1"/>
  <c r="I51" i="26"/>
  <c r="O60" i="26"/>
  <c r="S68" i="26"/>
  <c r="Q68" i="26"/>
  <c r="I14" i="26"/>
  <c r="O24" i="26"/>
  <c r="M24" i="26"/>
  <c r="L24" i="26"/>
  <c r="N24" i="26" s="1"/>
  <c r="K30" i="26"/>
  <c r="I30" i="26"/>
  <c r="L60" i="26"/>
  <c r="N60" i="26" s="1"/>
  <c r="O19" i="26"/>
  <c r="M19" i="26"/>
  <c r="L19" i="26"/>
  <c r="H30" i="26"/>
  <c r="K47" i="26"/>
  <c r="M60" i="26"/>
  <c r="L69" i="26"/>
  <c r="O69" i="26"/>
  <c r="M69" i="26"/>
  <c r="H69" i="26"/>
  <c r="L71" i="26"/>
  <c r="O72" i="26"/>
  <c r="M72" i="26"/>
  <c r="L72" i="26"/>
  <c r="N72" i="26" s="1"/>
  <c r="L13" i="26"/>
  <c r="H19" i="26"/>
  <c r="H24" i="26"/>
  <c r="K36" i="26"/>
  <c r="I36" i="26"/>
  <c r="I69" i="26"/>
  <c r="M71" i="26"/>
  <c r="I19" i="26"/>
  <c r="I24" i="26"/>
  <c r="K28" i="26"/>
  <c r="J28" i="26"/>
  <c r="I28" i="26"/>
  <c r="L29" i="26"/>
  <c r="N29" i="26" s="1"/>
  <c r="H36" i="26"/>
  <c r="K42" i="26"/>
  <c r="I42" i="26"/>
  <c r="H42" i="26"/>
  <c r="O44" i="26"/>
  <c r="M44" i="26"/>
  <c r="L44" i="26"/>
  <c r="F59" i="26"/>
  <c r="O71" i="26"/>
  <c r="H61" i="26"/>
  <c r="K67" i="26"/>
  <c r="I67" i="26"/>
  <c r="H67" i="26"/>
  <c r="K17" i="26"/>
  <c r="L33" i="26"/>
  <c r="O33" i="26"/>
  <c r="M33" i="26"/>
  <c r="H41" i="26"/>
  <c r="I50" i="26"/>
  <c r="I61" i="26"/>
  <c r="L21" i="26"/>
  <c r="I35" i="26"/>
  <c r="J35" i="26" s="1"/>
  <c r="S37" i="26"/>
  <c r="R37" i="26"/>
  <c r="I41" i="26"/>
  <c r="M43" i="26"/>
  <c r="K61" i="26"/>
  <c r="H73" i="26"/>
  <c r="I73" i="26"/>
  <c r="K73" i="26"/>
  <c r="I17" i="26"/>
  <c r="J17" i="26" s="1"/>
  <c r="M21" i="26"/>
  <c r="J27" i="26"/>
  <c r="I33" i="26"/>
  <c r="K35" i="26"/>
  <c r="P37" i="26"/>
  <c r="K52" i="26"/>
  <c r="I52" i="26"/>
  <c r="H52" i="26"/>
  <c r="O77" i="26"/>
  <c r="M77" i="26"/>
  <c r="H63" i="26"/>
  <c r="J63" i="26" s="1"/>
  <c r="H59" i="26"/>
  <c r="I63" i="26"/>
  <c r="F75" i="26"/>
  <c r="K18" i="26"/>
  <c r="I18" i="26"/>
  <c r="O64" i="26"/>
  <c r="M64" i="26"/>
  <c r="N64" i="26" s="1"/>
  <c r="H18" i="26"/>
  <c r="H23" i="26"/>
  <c r="H26" i="26"/>
  <c r="H29" i="26"/>
  <c r="H37" i="26"/>
  <c r="H40" i="26"/>
  <c r="I53" i="26"/>
  <c r="J53" i="26" s="1"/>
  <c r="L59" i="26"/>
  <c r="L63" i="26"/>
  <c r="H64" i="26"/>
  <c r="H75" i="26"/>
  <c r="I23" i="26"/>
  <c r="I26" i="26"/>
  <c r="F27" i="26"/>
  <c r="I29" i="26"/>
  <c r="I37" i="26"/>
  <c r="I40" i="26"/>
  <c r="F41" i="26"/>
  <c r="L45" i="26"/>
  <c r="H49" i="26"/>
  <c r="J49" i="26" s="1"/>
  <c r="Q58" i="26"/>
  <c r="R58" i="26" s="1"/>
  <c r="M59" i="26"/>
  <c r="M63" i="26"/>
  <c r="I64" i="26"/>
  <c r="H71" i="26"/>
  <c r="J71" i="26" s="1"/>
  <c r="O74" i="26"/>
  <c r="M74" i="26"/>
  <c r="N74" i="26" s="1"/>
  <c r="I75" i="26"/>
  <c r="S22" i="26"/>
  <c r="K23" i="26"/>
  <c r="K53" i="26"/>
  <c r="K54" i="26"/>
  <c r="I54" i="26"/>
  <c r="J54" i="26" s="1"/>
  <c r="O76" i="26"/>
  <c r="M76" i="26"/>
  <c r="N76" i="26" s="1"/>
  <c r="N75" i="26" l="1"/>
  <c r="O65" i="26"/>
  <c r="M65" i="26"/>
  <c r="N65" i="26" s="1"/>
  <c r="J64" i="26"/>
  <c r="S58" i="26"/>
  <c r="U58" i="26" s="1"/>
  <c r="J58" i="26"/>
  <c r="S45" i="26"/>
  <c r="U45" i="26" s="1"/>
  <c r="N50" i="26"/>
  <c r="M45" i="26"/>
  <c r="L43" i="26"/>
  <c r="N43" i="26" s="1"/>
  <c r="J16" i="26"/>
  <c r="J18" i="26"/>
  <c r="P16" i="26"/>
  <c r="J20" i="26"/>
  <c r="Q16" i="26"/>
  <c r="R16" i="26" s="1"/>
  <c r="J10" i="26"/>
  <c r="Q48" i="26"/>
  <c r="R48" i="26" s="1"/>
  <c r="J50" i="26"/>
  <c r="N69" i="26"/>
  <c r="J12" i="26"/>
  <c r="J48" i="26"/>
  <c r="N45" i="26"/>
  <c r="J29" i="26"/>
  <c r="R29" i="26"/>
  <c r="O27" i="26"/>
  <c r="P27" i="26" s="1"/>
  <c r="M32" i="26"/>
  <c r="J11" i="26"/>
  <c r="J34" i="26"/>
  <c r="R63" i="26"/>
  <c r="J70" i="26"/>
  <c r="J40" i="26"/>
  <c r="J59" i="26"/>
  <c r="N21" i="26"/>
  <c r="J61" i="26"/>
  <c r="L46" i="26"/>
  <c r="N46" i="26" s="1"/>
  <c r="J30" i="26"/>
  <c r="P32" i="26"/>
  <c r="R32" i="26" s="1"/>
  <c r="N77" i="26"/>
  <c r="R68" i="26"/>
  <c r="Q22" i="26"/>
  <c r="R22" i="26" s="1"/>
  <c r="N63" i="26"/>
  <c r="J73" i="26"/>
  <c r="Q32" i="26"/>
  <c r="N22" i="26"/>
  <c r="J31" i="26"/>
  <c r="J38" i="26"/>
  <c r="S75" i="26"/>
  <c r="U75" i="26" s="1"/>
  <c r="J75" i="26"/>
  <c r="Q75" i="26"/>
  <c r="R75" i="26" s="1"/>
  <c r="N71" i="26"/>
  <c r="Q70" i="26"/>
  <c r="R70" i="26" s="1"/>
  <c r="S70" i="26"/>
  <c r="U70" i="26" s="1"/>
  <c r="N70" i="26"/>
  <c r="J69" i="26"/>
  <c r="J67" i="26"/>
  <c r="J60" i="26"/>
  <c r="U59" i="26"/>
  <c r="V59" i="26" s="1"/>
  <c r="N59" i="26"/>
  <c r="N57" i="26"/>
  <c r="O56" i="26"/>
  <c r="M56" i="26"/>
  <c r="L56" i="26"/>
  <c r="J55" i="26"/>
  <c r="Q34" i="26"/>
  <c r="R34" i="26" s="1"/>
  <c r="S34" i="26"/>
  <c r="U34" i="26" s="1"/>
  <c r="J33" i="26"/>
  <c r="N33" i="26"/>
  <c r="L32" i="26"/>
  <c r="N32" i="26" s="1"/>
  <c r="N27" i="26"/>
  <c r="J26" i="26"/>
  <c r="J25" i="26"/>
  <c r="J24" i="26"/>
  <c r="J23" i="26"/>
  <c r="O15" i="26"/>
  <c r="M15" i="26"/>
  <c r="L15" i="26"/>
  <c r="J14" i="26"/>
  <c r="P13" i="26"/>
  <c r="Q13" i="26"/>
  <c r="M13" i="26"/>
  <c r="N13" i="26" s="1"/>
  <c r="P11" i="26"/>
  <c r="Q11" i="26"/>
  <c r="S11" i="26"/>
  <c r="U11" i="26" s="1"/>
  <c r="N11" i="26"/>
  <c r="J21" i="26"/>
  <c r="S20" i="26"/>
  <c r="P20" i="26"/>
  <c r="Q20" i="26"/>
  <c r="N20" i="26"/>
  <c r="N19" i="26"/>
  <c r="N44" i="26"/>
  <c r="J42" i="26"/>
  <c r="J41" i="26"/>
  <c r="S40" i="26"/>
  <c r="U40" i="26" s="1"/>
  <c r="Q40" i="26"/>
  <c r="R40" i="26" s="1"/>
  <c r="J37" i="26"/>
  <c r="J51" i="26"/>
  <c r="O46" i="26"/>
  <c r="S46" i="26" s="1"/>
  <c r="R45" i="26"/>
  <c r="J52" i="26"/>
  <c r="L49" i="26"/>
  <c r="O49" i="26"/>
  <c r="M49" i="26"/>
  <c r="S48" i="26"/>
  <c r="U48" i="26" s="1"/>
  <c r="J19" i="26"/>
  <c r="J36" i="26"/>
  <c r="N55" i="26"/>
  <c r="S76" i="26"/>
  <c r="Q76" i="26"/>
  <c r="P76" i="26"/>
  <c r="O38" i="26"/>
  <c r="M38" i="26"/>
  <c r="L38" i="26"/>
  <c r="L47" i="26"/>
  <c r="O47" i="26"/>
  <c r="M47" i="26"/>
  <c r="P41" i="26"/>
  <c r="S41" i="26"/>
  <c r="Q41" i="26"/>
  <c r="M54" i="26"/>
  <c r="O54" i="26"/>
  <c r="L54" i="26"/>
  <c r="O25" i="26"/>
  <c r="M25" i="26"/>
  <c r="L25" i="26"/>
  <c r="O53" i="26"/>
  <c r="M53" i="26"/>
  <c r="L53" i="26"/>
  <c r="N53" i="26" s="1"/>
  <c r="L18" i="26"/>
  <c r="O18" i="26"/>
  <c r="M18" i="26"/>
  <c r="L73" i="26"/>
  <c r="O73" i="26"/>
  <c r="M73" i="26"/>
  <c r="S44" i="26"/>
  <c r="Q44" i="26"/>
  <c r="P44" i="26"/>
  <c r="Q33" i="26"/>
  <c r="P33" i="26"/>
  <c r="S33" i="26"/>
  <c r="U68" i="26"/>
  <c r="T68" i="26"/>
  <c r="V68" i="26" s="1"/>
  <c r="O14" i="26"/>
  <c r="M14" i="26"/>
  <c r="L14" i="26"/>
  <c r="N14" i="26" s="1"/>
  <c r="L23" i="26"/>
  <c r="O23" i="26"/>
  <c r="M23" i="26"/>
  <c r="O52" i="26"/>
  <c r="M52" i="26"/>
  <c r="L52" i="26"/>
  <c r="T75" i="26"/>
  <c r="U29" i="26"/>
  <c r="T29" i="26"/>
  <c r="V29" i="26" s="1"/>
  <c r="Q24" i="26"/>
  <c r="S24" i="26"/>
  <c r="P24" i="26"/>
  <c r="S64" i="26"/>
  <c r="P64" i="26"/>
  <c r="Q64" i="26"/>
  <c r="R64" i="26" s="1"/>
  <c r="T37" i="26"/>
  <c r="U37" i="26"/>
  <c r="M28" i="26"/>
  <c r="O28" i="26"/>
  <c r="L28" i="26"/>
  <c r="O51" i="26"/>
  <c r="M51" i="26"/>
  <c r="L51" i="26"/>
  <c r="P55" i="26"/>
  <c r="S55" i="26"/>
  <c r="Q55" i="26"/>
  <c r="S77" i="26"/>
  <c r="P77" i="26"/>
  <c r="Q77" i="26"/>
  <c r="O36" i="26"/>
  <c r="M36" i="26"/>
  <c r="L36" i="26"/>
  <c r="O39" i="26"/>
  <c r="M39" i="26"/>
  <c r="L39" i="26"/>
  <c r="T63" i="26"/>
  <c r="U63" i="26"/>
  <c r="O67" i="26"/>
  <c r="M67" i="26"/>
  <c r="L67" i="26"/>
  <c r="U16" i="26"/>
  <c r="T16" i="26"/>
  <c r="S26" i="26"/>
  <c r="Q26" i="26"/>
  <c r="P26" i="26"/>
  <c r="Q50" i="26"/>
  <c r="S50" i="26"/>
  <c r="P50" i="26"/>
  <c r="U32" i="26"/>
  <c r="T32" i="26"/>
  <c r="S71" i="26"/>
  <c r="Q71" i="26"/>
  <c r="P71" i="26"/>
  <c r="P43" i="26"/>
  <c r="S43" i="26"/>
  <c r="Q43" i="26"/>
  <c r="P65" i="26"/>
  <c r="S65" i="26"/>
  <c r="Q65" i="26"/>
  <c r="S60" i="26"/>
  <c r="Q60" i="26"/>
  <c r="P60" i="26"/>
  <c r="R60" i="26" s="1"/>
  <c r="M66" i="26"/>
  <c r="O66" i="26"/>
  <c r="L66" i="26"/>
  <c r="T22" i="26"/>
  <c r="U22" i="26"/>
  <c r="O42" i="26"/>
  <c r="M42" i="26"/>
  <c r="L42" i="26"/>
  <c r="N42" i="26" s="1"/>
  <c r="O30" i="26"/>
  <c r="M30" i="26"/>
  <c r="L30" i="26"/>
  <c r="N30" i="26" s="1"/>
  <c r="U13" i="26"/>
  <c r="T13" i="26"/>
  <c r="L35" i="26"/>
  <c r="O35" i="26"/>
  <c r="M35" i="26"/>
  <c r="L61" i="26"/>
  <c r="O61" i="26"/>
  <c r="M61" i="26"/>
  <c r="P69" i="26"/>
  <c r="S69" i="26"/>
  <c r="Q69" i="26"/>
  <c r="R69" i="26" s="1"/>
  <c r="P19" i="26"/>
  <c r="S19" i="26"/>
  <c r="Q19" i="26"/>
  <c r="Q10" i="26"/>
  <c r="P10" i="26"/>
  <c r="S10" i="26"/>
  <c r="O17" i="26"/>
  <c r="M17" i="26"/>
  <c r="L17" i="26"/>
  <c r="N17" i="26" s="1"/>
  <c r="O62" i="26"/>
  <c r="M62" i="26"/>
  <c r="L62" i="26"/>
  <c r="P57" i="26"/>
  <c r="R57" i="26" s="1"/>
  <c r="S57" i="26"/>
  <c r="Q57" i="26"/>
  <c r="Q74" i="26"/>
  <c r="S74" i="26"/>
  <c r="P74" i="26"/>
  <c r="S72" i="26"/>
  <c r="Q72" i="26"/>
  <c r="P72" i="26"/>
  <c r="U21" i="26"/>
  <c r="T21" i="26"/>
  <c r="V21" i="26" s="1"/>
  <c r="P12" i="26"/>
  <c r="S12" i="26"/>
  <c r="Q12" i="26"/>
  <c r="M31" i="26"/>
  <c r="L31" i="26"/>
  <c r="N31" i="26" s="1"/>
  <c r="O31" i="26"/>
  <c r="R71" i="26" l="1"/>
  <c r="R72" i="26"/>
  <c r="N67" i="26"/>
  <c r="T58" i="26"/>
  <c r="V58" i="26" s="1"/>
  <c r="N51" i="26"/>
  <c r="T45" i="26"/>
  <c r="V45" i="26" s="1"/>
  <c r="N36" i="26"/>
  <c r="T40" i="26"/>
  <c r="N38" i="26"/>
  <c r="R33" i="26"/>
  <c r="Q27" i="26"/>
  <c r="R27" i="26"/>
  <c r="S27" i="26"/>
  <c r="U27" i="26" s="1"/>
  <c r="R12" i="26"/>
  <c r="R10" i="26"/>
  <c r="T70" i="26"/>
  <c r="V70" i="26" s="1"/>
  <c r="R55" i="26"/>
  <c r="R11" i="26"/>
  <c r="V63" i="26"/>
  <c r="R74" i="26"/>
  <c r="N61" i="26"/>
  <c r="N66" i="26"/>
  <c r="N18" i="26"/>
  <c r="N28" i="26"/>
  <c r="T11" i="26"/>
  <c r="N62" i="26"/>
  <c r="V32" i="26"/>
  <c r="V16" i="26"/>
  <c r="N52" i="26"/>
  <c r="N54" i="26"/>
  <c r="R13" i="26"/>
  <c r="N56" i="26"/>
  <c r="V75" i="26"/>
  <c r="N73" i="26"/>
  <c r="R65" i="26"/>
  <c r="S56" i="26"/>
  <c r="Q56" i="26"/>
  <c r="P56" i="26"/>
  <c r="N35" i="26"/>
  <c r="T34" i="26"/>
  <c r="V34" i="26" s="1"/>
  <c r="R26" i="26"/>
  <c r="N25" i="26"/>
  <c r="R24" i="26"/>
  <c r="N23" i="26"/>
  <c r="V22" i="26"/>
  <c r="N15" i="26"/>
  <c r="P15" i="26"/>
  <c r="Q15" i="26"/>
  <c r="S15" i="26"/>
  <c r="R20" i="26"/>
  <c r="T20" i="26"/>
  <c r="U20" i="26"/>
  <c r="R19" i="26"/>
  <c r="R41" i="26"/>
  <c r="V37" i="26"/>
  <c r="P46" i="26"/>
  <c r="Q46" i="26"/>
  <c r="R50" i="26"/>
  <c r="N49" i="26"/>
  <c r="Q49" i="26"/>
  <c r="P49" i="26"/>
  <c r="R49" i="26" s="1"/>
  <c r="S49" i="26"/>
  <c r="T48" i="26"/>
  <c r="V48" i="26" s="1"/>
  <c r="N47" i="26"/>
  <c r="R46" i="26"/>
  <c r="V13" i="26"/>
  <c r="V11" i="26"/>
  <c r="R77" i="26"/>
  <c r="R76" i="26"/>
  <c r="V40" i="26"/>
  <c r="N39" i="26"/>
  <c r="R43" i="26"/>
  <c r="R44" i="26"/>
  <c r="S39" i="26"/>
  <c r="Q39" i="26"/>
  <c r="P39" i="26"/>
  <c r="R39" i="26" s="1"/>
  <c r="P53" i="26"/>
  <c r="S53" i="26"/>
  <c r="Q53" i="26"/>
  <c r="U10" i="26"/>
  <c r="T10" i="26"/>
  <c r="V10" i="26" s="1"/>
  <c r="S66" i="26"/>
  <c r="Q66" i="26"/>
  <c r="P66" i="26"/>
  <c r="R66" i="26" s="1"/>
  <c r="T33" i="26"/>
  <c r="U33" i="26"/>
  <c r="Q47" i="26"/>
  <c r="P47" i="26"/>
  <c r="S47" i="26"/>
  <c r="S61" i="26"/>
  <c r="Q61" i="26"/>
  <c r="P61" i="26"/>
  <c r="Q36" i="26"/>
  <c r="S36" i="26"/>
  <c r="P36" i="26"/>
  <c r="S30" i="26"/>
  <c r="Q30" i="26"/>
  <c r="P30" i="26"/>
  <c r="U50" i="26"/>
  <c r="T50" i="26"/>
  <c r="V50" i="26" s="1"/>
  <c r="Q14" i="26"/>
  <c r="P14" i="26"/>
  <c r="S14" i="26"/>
  <c r="U43" i="26"/>
  <c r="T43" i="26"/>
  <c r="V43" i="26" s="1"/>
  <c r="T69" i="26"/>
  <c r="U69" i="26"/>
  <c r="T65" i="26"/>
  <c r="U65" i="26"/>
  <c r="U44" i="26"/>
  <c r="T44" i="26"/>
  <c r="U46" i="26"/>
  <c r="T46" i="26"/>
  <c r="P31" i="26"/>
  <c r="S31" i="26"/>
  <c r="Q31" i="26"/>
  <c r="U57" i="26"/>
  <c r="T57" i="26"/>
  <c r="V57" i="26" s="1"/>
  <c r="T55" i="26"/>
  <c r="V55" i="26" s="1"/>
  <c r="U55" i="26"/>
  <c r="U72" i="26"/>
  <c r="T72" i="26"/>
  <c r="P67" i="26"/>
  <c r="S67" i="26"/>
  <c r="Q67" i="26"/>
  <c r="U74" i="26"/>
  <c r="T74" i="26"/>
  <c r="Q62" i="26"/>
  <c r="P62" i="26"/>
  <c r="S62" i="26"/>
  <c r="U64" i="26"/>
  <c r="T64" i="26"/>
  <c r="V64" i="26" s="1"/>
  <c r="S25" i="26"/>
  <c r="Q25" i="26"/>
  <c r="P25" i="26"/>
  <c r="T12" i="26"/>
  <c r="U12" i="26"/>
  <c r="U60" i="26"/>
  <c r="T60" i="26"/>
  <c r="T77" i="26"/>
  <c r="U77" i="26"/>
  <c r="Q51" i="26"/>
  <c r="P51" i="26"/>
  <c r="S51" i="26"/>
  <c r="S18" i="26"/>
  <c r="P18" i="26"/>
  <c r="Q18" i="26"/>
  <c r="S54" i="26"/>
  <c r="Q54" i="26"/>
  <c r="P54" i="26"/>
  <c r="S23" i="26"/>
  <c r="P23" i="26"/>
  <c r="Q23" i="26"/>
  <c r="R23" i="26" s="1"/>
  <c r="Q73" i="26"/>
  <c r="P73" i="26"/>
  <c r="S73" i="26"/>
  <c r="T19" i="26"/>
  <c r="U19" i="26"/>
  <c r="S35" i="26"/>
  <c r="Q35" i="26"/>
  <c r="P35" i="26"/>
  <c r="R35" i="26" s="1"/>
  <c r="S42" i="26"/>
  <c r="Q42" i="26"/>
  <c r="P42" i="26"/>
  <c r="P52" i="26"/>
  <c r="S52" i="26"/>
  <c r="Q52" i="26"/>
  <c r="S38" i="26"/>
  <c r="Q38" i="26"/>
  <c r="P38" i="26"/>
  <c r="U71" i="26"/>
  <c r="T71" i="26"/>
  <c r="V71" i="26" s="1"/>
  <c r="U26" i="26"/>
  <c r="T26" i="26"/>
  <c r="T24" i="26"/>
  <c r="U24" i="26"/>
  <c r="V24" i="26"/>
  <c r="P17" i="26"/>
  <c r="S17" i="26"/>
  <c r="Q17" i="26"/>
  <c r="T27" i="26"/>
  <c r="P28" i="26"/>
  <c r="S28" i="26"/>
  <c r="Q28" i="26"/>
  <c r="T41" i="26"/>
  <c r="U41" i="26"/>
  <c r="U76" i="26"/>
  <c r="T76" i="26"/>
  <c r="V77" i="26" l="1"/>
  <c r="R62" i="26"/>
  <c r="R61" i="26"/>
  <c r="R31" i="26"/>
  <c r="V19" i="26"/>
  <c r="R14" i="26"/>
  <c r="R17" i="26"/>
  <c r="R73" i="26"/>
  <c r="V60" i="26"/>
  <c r="V69" i="26"/>
  <c r="V20" i="26"/>
  <c r="V12" i="26"/>
  <c r="V26" i="26"/>
  <c r="R25" i="26"/>
  <c r="V74" i="26"/>
  <c r="V44" i="26"/>
  <c r="R36" i="26"/>
  <c r="V72" i="26"/>
  <c r="R67" i="26"/>
  <c r="V65" i="26"/>
  <c r="R54" i="26"/>
  <c r="T56" i="26"/>
  <c r="U56" i="26"/>
  <c r="R56" i="26"/>
  <c r="V33" i="26"/>
  <c r="R30" i="26"/>
  <c r="R28" i="26"/>
  <c r="V27" i="26"/>
  <c r="T15" i="26"/>
  <c r="U15" i="26"/>
  <c r="R15" i="26"/>
  <c r="R18" i="26"/>
  <c r="V41" i="26"/>
  <c r="R38" i="26"/>
  <c r="R53" i="26"/>
  <c r="R52" i="26"/>
  <c r="R51" i="26"/>
  <c r="U49" i="26"/>
  <c r="T49" i="26"/>
  <c r="R47" i="26"/>
  <c r="V46" i="26"/>
  <c r="V76" i="26"/>
  <c r="R42" i="26"/>
  <c r="T38" i="26"/>
  <c r="U38" i="26"/>
  <c r="T25" i="26"/>
  <c r="U25" i="26"/>
  <c r="T61" i="26"/>
  <c r="U61" i="26"/>
  <c r="U47" i="26"/>
  <c r="T47" i="26"/>
  <c r="T28" i="26"/>
  <c r="U28" i="26"/>
  <c r="U52" i="26"/>
  <c r="T52" i="26"/>
  <c r="U54" i="26"/>
  <c r="T54" i="26"/>
  <c r="V54" i="26" s="1"/>
  <c r="T73" i="26"/>
  <c r="V73" i="26" s="1"/>
  <c r="U73" i="26"/>
  <c r="U62" i="26"/>
  <c r="T62" i="26"/>
  <c r="U30" i="26"/>
  <c r="T30" i="26"/>
  <c r="V30" i="26" s="1"/>
  <c r="T53" i="26"/>
  <c r="U53" i="26"/>
  <c r="T35" i="26"/>
  <c r="U35" i="26"/>
  <c r="T67" i="26"/>
  <c r="U67" i="26"/>
  <c r="V67" i="26" s="1"/>
  <c r="U66" i="26"/>
  <c r="T66" i="26"/>
  <c r="U31" i="26"/>
  <c r="T31" i="26"/>
  <c r="V31" i="26" s="1"/>
  <c r="U18" i="26"/>
  <c r="T18" i="26"/>
  <c r="V18" i="26" s="1"/>
  <c r="U42" i="26"/>
  <c r="T42" i="26"/>
  <c r="T51" i="26"/>
  <c r="U51" i="26"/>
  <c r="U14" i="26"/>
  <c r="T14" i="26"/>
  <c r="V14" i="26" s="1"/>
  <c r="T36" i="26"/>
  <c r="U36" i="26"/>
  <c r="T17" i="26"/>
  <c r="U17" i="26"/>
  <c r="V17" i="26" s="1"/>
  <c r="T39" i="26"/>
  <c r="U39" i="26"/>
  <c r="U23" i="26"/>
  <c r="T23" i="26"/>
  <c r="V23" i="26" s="1"/>
  <c r="V62" i="26" l="1"/>
  <c r="V56" i="26"/>
  <c r="V39" i="26"/>
  <c r="V38" i="26"/>
  <c r="V28" i="26"/>
  <c r="V35" i="26"/>
  <c r="V66" i="26"/>
  <c r="V36" i="26"/>
  <c r="V52" i="26"/>
  <c r="V25" i="26"/>
  <c r="V61" i="26"/>
  <c r="V15" i="26"/>
  <c r="V42" i="26"/>
  <c r="V47" i="26"/>
  <c r="V53" i="26"/>
  <c r="V49" i="26"/>
  <c r="V51" i="26"/>
  <c r="AH20" i="8"/>
  <c r="AH19" i="8"/>
  <c r="AH18" i="8"/>
  <c r="AH17" i="8"/>
  <c r="AH16" i="8"/>
  <c r="AH15" i="8"/>
  <c r="AH14" i="8"/>
  <c r="AH13" i="8"/>
  <c r="AH12" i="8"/>
  <c r="AH11" i="8"/>
  <c r="AH10" i="8"/>
  <c r="AH9" i="8"/>
  <c r="AC20" i="8"/>
  <c r="AC19" i="8"/>
  <c r="AC18" i="8"/>
  <c r="AC17" i="8"/>
  <c r="AC16" i="8"/>
  <c r="AC15" i="8"/>
  <c r="AC14" i="8"/>
  <c r="AC13" i="8"/>
  <c r="AC12" i="8"/>
  <c r="AC11" i="8"/>
  <c r="AC10" i="8"/>
  <c r="AC9" i="8"/>
  <c r="X20" i="8"/>
  <c r="X19" i="8"/>
  <c r="X18" i="8"/>
  <c r="X17" i="8"/>
  <c r="X16" i="8"/>
  <c r="X15" i="8"/>
  <c r="X14" i="8"/>
  <c r="X13" i="8"/>
  <c r="X12" i="8"/>
  <c r="X11" i="8"/>
  <c r="X10" i="8"/>
  <c r="X9" i="8"/>
  <c r="S20" i="8"/>
  <c r="S19" i="8"/>
  <c r="S18" i="8"/>
  <c r="S17" i="8"/>
  <c r="S16" i="8"/>
  <c r="S15" i="8"/>
  <c r="S14" i="8"/>
  <c r="S13" i="8"/>
  <c r="S12" i="8"/>
  <c r="S11" i="8"/>
  <c r="S10" i="8"/>
  <c r="S9" i="8"/>
  <c r="N20" i="8"/>
  <c r="N19" i="8"/>
  <c r="N18" i="8"/>
  <c r="N17" i="8"/>
  <c r="N16" i="8"/>
  <c r="N15" i="8"/>
  <c r="N14" i="8"/>
  <c r="N13" i="8"/>
  <c r="N12" i="8"/>
  <c r="N11" i="8"/>
  <c r="N10" i="8"/>
  <c r="N9" i="8"/>
  <c r="AH21" i="8" l="1"/>
  <c r="I13" i="37" s="1"/>
  <c r="S21" i="8"/>
  <c r="F13" i="37" s="1"/>
  <c r="AC21" i="8"/>
  <c r="H13" i="37" s="1"/>
  <c r="N21" i="8"/>
  <c r="E13" i="37" s="1"/>
  <c r="X21" i="8"/>
  <c r="G13" i="37" s="1"/>
  <c r="D13" i="37" l="1"/>
  <c r="B79" i="30"/>
  <c r="F79" i="30" s="1"/>
  <c r="B71" i="30"/>
  <c r="F71" i="30" s="1"/>
  <c r="B63" i="30"/>
  <c r="F63" i="30" s="1"/>
  <c r="B56" i="30"/>
  <c r="F56" i="30" s="1"/>
  <c r="B49" i="30"/>
  <c r="F49" i="30" s="1"/>
  <c r="AG20" i="8"/>
  <c r="AG19" i="8"/>
  <c r="AG18" i="8"/>
  <c r="AG17" i="8"/>
  <c r="AG16" i="8"/>
  <c r="AG15" i="8"/>
  <c r="AG14" i="8"/>
  <c r="AG13" i="8"/>
  <c r="AG12" i="8"/>
  <c r="AG11" i="8"/>
  <c r="AG10" i="8"/>
  <c r="AG9" i="8"/>
  <c r="AF20" i="8"/>
  <c r="AF19" i="8"/>
  <c r="AF18" i="8"/>
  <c r="AF17" i="8"/>
  <c r="AF16" i="8"/>
  <c r="AF15" i="8"/>
  <c r="AF14" i="8"/>
  <c r="AF13" i="8"/>
  <c r="AF12" i="8"/>
  <c r="AF11" i="8"/>
  <c r="AF10" i="8"/>
  <c r="AF9" i="8"/>
  <c r="AE20" i="8"/>
  <c r="AE19" i="8"/>
  <c r="AE18" i="8"/>
  <c r="AE17" i="8"/>
  <c r="AE16" i="8"/>
  <c r="AE15" i="8"/>
  <c r="AE14" i="8"/>
  <c r="AE13" i="8"/>
  <c r="AE12" i="8"/>
  <c r="AE11" i="8"/>
  <c r="AE10" i="8"/>
  <c r="AE9" i="8"/>
  <c r="AA20" i="8"/>
  <c r="AA19" i="8"/>
  <c r="AA18" i="8"/>
  <c r="AA17" i="8"/>
  <c r="AA16" i="8"/>
  <c r="AA15" i="8"/>
  <c r="AA14" i="8"/>
  <c r="AA13" i="8"/>
  <c r="AA12" i="8"/>
  <c r="AA11" i="8"/>
  <c r="AA10" i="8"/>
  <c r="AA9" i="8"/>
  <c r="AB20" i="8"/>
  <c r="AB19" i="8"/>
  <c r="AB18" i="8"/>
  <c r="AB17" i="8"/>
  <c r="AB16" i="8"/>
  <c r="AB15" i="8"/>
  <c r="AB14" i="8"/>
  <c r="AB13" i="8"/>
  <c r="AB12" i="8"/>
  <c r="AB11" i="8"/>
  <c r="AB10" i="8"/>
  <c r="AB9" i="8"/>
  <c r="Z20" i="8"/>
  <c r="Z19" i="8"/>
  <c r="Z18" i="8"/>
  <c r="Z17" i="8"/>
  <c r="Z16" i="8"/>
  <c r="Z15" i="8"/>
  <c r="Z14" i="8"/>
  <c r="Z13" i="8"/>
  <c r="Z12" i="8"/>
  <c r="Z11" i="8"/>
  <c r="Z10" i="8"/>
  <c r="Z9" i="8"/>
  <c r="W20" i="8"/>
  <c r="W19" i="8"/>
  <c r="W18" i="8"/>
  <c r="W17" i="8"/>
  <c r="W16" i="8"/>
  <c r="W15" i="8"/>
  <c r="W14" i="8"/>
  <c r="W13" i="8"/>
  <c r="W12" i="8"/>
  <c r="W11" i="8"/>
  <c r="W10" i="8"/>
  <c r="W9" i="8"/>
  <c r="V20" i="8"/>
  <c r="V19" i="8"/>
  <c r="V18" i="8"/>
  <c r="V17" i="8"/>
  <c r="V16" i="8"/>
  <c r="V15" i="8"/>
  <c r="V14" i="8"/>
  <c r="V13" i="8"/>
  <c r="V12" i="8"/>
  <c r="V11" i="8"/>
  <c r="V10" i="8"/>
  <c r="V9" i="8"/>
  <c r="U20" i="8"/>
  <c r="U19" i="8"/>
  <c r="U18" i="8"/>
  <c r="U17" i="8"/>
  <c r="U16" i="8"/>
  <c r="U15" i="8"/>
  <c r="U14" i="8"/>
  <c r="U13" i="8"/>
  <c r="U12" i="8"/>
  <c r="U11" i="8"/>
  <c r="U10" i="8"/>
  <c r="U9" i="8"/>
  <c r="R20" i="8"/>
  <c r="R19" i="8"/>
  <c r="R18" i="8"/>
  <c r="R17" i="8"/>
  <c r="R16" i="8"/>
  <c r="R15" i="8"/>
  <c r="R14" i="8"/>
  <c r="R13" i="8"/>
  <c r="R12" i="8"/>
  <c r="R11" i="8"/>
  <c r="R10" i="8"/>
  <c r="R9" i="8"/>
  <c r="Q20" i="8"/>
  <c r="Q19" i="8"/>
  <c r="Q18" i="8"/>
  <c r="Q17" i="8"/>
  <c r="Q16" i="8"/>
  <c r="Q15" i="8"/>
  <c r="Q14" i="8"/>
  <c r="Q13" i="8"/>
  <c r="Q12" i="8"/>
  <c r="Q11" i="8"/>
  <c r="Q10" i="8"/>
  <c r="Q9" i="8"/>
  <c r="P20" i="8"/>
  <c r="P19" i="8"/>
  <c r="P18" i="8"/>
  <c r="P17" i="8"/>
  <c r="P16" i="8"/>
  <c r="P15" i="8"/>
  <c r="P14" i="8"/>
  <c r="P13" i="8"/>
  <c r="P12" i="8"/>
  <c r="P11" i="8"/>
  <c r="P10" i="8"/>
  <c r="P9" i="8"/>
  <c r="M20" i="8"/>
  <c r="M19" i="8"/>
  <c r="M18" i="8"/>
  <c r="M17" i="8"/>
  <c r="M16" i="8"/>
  <c r="M15" i="8"/>
  <c r="M14" i="8"/>
  <c r="M13" i="8"/>
  <c r="M12" i="8"/>
  <c r="M11" i="8"/>
  <c r="M10" i="8"/>
  <c r="M9" i="8"/>
  <c r="L20" i="8"/>
  <c r="L19" i="8"/>
  <c r="L18" i="8"/>
  <c r="L17" i="8"/>
  <c r="L16" i="8"/>
  <c r="L15" i="8"/>
  <c r="L14" i="8"/>
  <c r="L13" i="8"/>
  <c r="L12" i="8"/>
  <c r="L11" i="8"/>
  <c r="L10" i="8"/>
  <c r="L9" i="8"/>
  <c r="K20" i="8"/>
  <c r="K19" i="8"/>
  <c r="K18" i="8"/>
  <c r="K17" i="8"/>
  <c r="K16" i="8"/>
  <c r="K15" i="8"/>
  <c r="K14" i="8"/>
  <c r="K13" i="8"/>
  <c r="K12" i="8"/>
  <c r="K11" i="8"/>
  <c r="K10" i="8"/>
  <c r="K9" i="8"/>
  <c r="U21" i="8" l="1"/>
  <c r="G15" i="37" s="1"/>
  <c r="AA21" i="8"/>
  <c r="H10" i="37" s="1"/>
  <c r="V21" i="8"/>
  <c r="G10" i="37" s="1"/>
  <c r="AG21" i="8"/>
  <c r="I11" i="37" s="1"/>
  <c r="P21" i="8"/>
  <c r="F15" i="37" s="1"/>
  <c r="AF21" i="8"/>
  <c r="I10" i="37" s="1"/>
  <c r="AE21" i="8"/>
  <c r="I15" i="37" s="1"/>
  <c r="AB21" i="8"/>
  <c r="H11" i="37" s="1"/>
  <c r="Z21" i="8"/>
  <c r="H15" i="37" s="1"/>
  <c r="R21" i="8"/>
  <c r="F11" i="37" s="1"/>
  <c r="L21" i="8"/>
  <c r="E10" i="37" s="1"/>
  <c r="M21" i="8"/>
  <c r="E11" i="37" s="1"/>
  <c r="W21" i="8"/>
  <c r="G11" i="37" s="1"/>
  <c r="Q21" i="8"/>
  <c r="F10" i="37" s="1"/>
  <c r="K21" i="8"/>
  <c r="E15" i="37" s="1"/>
  <c r="D11" i="37" l="1"/>
  <c r="D15" i="37"/>
  <c r="D10" i="37"/>
  <c r="X24" i="4" l="1"/>
  <c r="X23" i="4"/>
  <c r="X22" i="4"/>
  <c r="X20" i="4"/>
  <c r="X18" i="4"/>
  <c r="X16" i="4"/>
  <c r="Y23" i="4"/>
  <c r="Y21" i="4"/>
  <c r="Y19" i="4"/>
  <c r="Y17" i="4"/>
  <c r="Y15" i="4"/>
  <c r="B69" i="4"/>
  <c r="B63" i="4"/>
  <c r="U24" i="4"/>
  <c r="U22" i="4"/>
  <c r="U20" i="4"/>
  <c r="U18" i="4"/>
  <c r="U16" i="4"/>
  <c r="V23" i="4"/>
  <c r="V21" i="4"/>
  <c r="V19" i="4"/>
  <c r="V17" i="4"/>
  <c r="V15" i="4"/>
  <c r="R24" i="4"/>
  <c r="R22" i="4"/>
  <c r="R20" i="4"/>
  <c r="R18" i="4"/>
  <c r="R16" i="4"/>
  <c r="O24" i="4"/>
  <c r="O22" i="4"/>
  <c r="O20" i="4"/>
  <c r="O18" i="4"/>
  <c r="O16" i="4"/>
  <c r="M23" i="4"/>
  <c r="M21" i="4"/>
  <c r="M19" i="4"/>
  <c r="M17" i="4"/>
  <c r="M15" i="4"/>
  <c r="K2" i="1"/>
  <c r="B57" i="4"/>
  <c r="B70" i="29" l="1"/>
  <c r="F70" i="29" s="1"/>
  <c r="B62" i="29"/>
  <c r="F62" i="29" s="1"/>
  <c r="B54" i="29"/>
  <c r="F54" i="29" s="1"/>
  <c r="B47" i="29"/>
  <c r="F47" i="29" s="1"/>
  <c r="B40" i="29"/>
  <c r="F40" i="29" s="1"/>
  <c r="AF7" i="28"/>
  <c r="AE7" i="28"/>
  <c r="Z12" i="28"/>
  <c r="Z11" i="28"/>
  <c r="Z10" i="28"/>
  <c r="Z9" i="28"/>
  <c r="AB8" i="28"/>
  <c r="AC12" i="28"/>
  <c r="AC11" i="28"/>
  <c r="AC10" i="28"/>
  <c r="AC9" i="28"/>
  <c r="Y8" i="28"/>
  <c r="W12" i="28"/>
  <c r="W11" i="28"/>
  <c r="W10" i="28"/>
  <c r="W9" i="28"/>
  <c r="V8" i="28"/>
  <c r="S8" i="28"/>
  <c r="T12" i="28"/>
  <c r="T11" i="28"/>
  <c r="T10" i="28"/>
  <c r="T9" i="28"/>
  <c r="Q12" i="28"/>
  <c r="Q11" i="28"/>
  <c r="Q10" i="28"/>
  <c r="Q9" i="28"/>
  <c r="P8" i="28"/>
  <c r="I17" i="37"/>
  <c r="H17" i="37"/>
  <c r="G17" i="37"/>
  <c r="F17" i="37"/>
  <c r="E17" i="37"/>
  <c r="B8" i="28"/>
  <c r="E19" i="30"/>
  <c r="E24" i="30" s="1"/>
  <c r="D19" i="30"/>
  <c r="I10" i="33"/>
  <c r="I11" i="33"/>
  <c r="I12" i="33"/>
  <c r="I13" i="33"/>
  <c r="I14" i="33"/>
  <c r="I15" i="33"/>
  <c r="I16" i="33"/>
  <c r="I17" i="33"/>
  <c r="I18" i="33"/>
  <c r="I19" i="33"/>
  <c r="I20" i="33"/>
  <c r="I21" i="33"/>
  <c r="I22" i="33"/>
  <c r="I23" i="33"/>
  <c r="I24" i="33"/>
  <c r="I25" i="33"/>
  <c r="I26" i="33"/>
  <c r="I27" i="33"/>
  <c r="I28" i="33"/>
  <c r="I29" i="33"/>
  <c r="I30" i="33"/>
  <c r="I31" i="33"/>
  <c r="I32" i="33"/>
  <c r="I9" i="33"/>
  <c r="C17" i="36"/>
  <c r="D17" i="36"/>
  <c r="E17" i="36"/>
  <c r="F17" i="36"/>
  <c r="B17" i="36"/>
  <c r="D23" i="30"/>
  <c r="E23" i="30"/>
  <c r="F23" i="30"/>
  <c r="G23" i="30"/>
  <c r="D22" i="30"/>
  <c r="E22" i="30"/>
  <c r="F22" i="30"/>
  <c r="G22" i="30"/>
  <c r="D21" i="30"/>
  <c r="E21" i="30"/>
  <c r="F21" i="30"/>
  <c r="G21" i="30"/>
  <c r="D20" i="30"/>
  <c r="E20" i="30"/>
  <c r="F20" i="30"/>
  <c r="G20" i="30"/>
  <c r="C23" i="30"/>
  <c r="C22" i="30"/>
  <c r="C21" i="30"/>
  <c r="C20" i="30"/>
  <c r="F19" i="30"/>
  <c r="F24" i="30" s="1"/>
  <c r="B70" i="30" s="1"/>
  <c r="G19" i="30"/>
  <c r="A18" i="36"/>
  <c r="E11" i="19"/>
  <c r="E19" i="36" s="1"/>
  <c r="B19" i="19"/>
  <c r="C19" i="19"/>
  <c r="D19" i="19"/>
  <c r="D9" i="19" s="1"/>
  <c r="D16" i="36" s="1"/>
  <c r="E19" i="19"/>
  <c r="E9" i="19" s="1"/>
  <c r="E16" i="36" s="1"/>
  <c r="F19" i="19"/>
  <c r="F9" i="19" s="1"/>
  <c r="F16" i="36" s="1"/>
  <c r="A20" i="19"/>
  <c r="A21" i="19"/>
  <c r="A22" i="19"/>
  <c r="A23" i="19"/>
  <c r="B5" i="35"/>
  <c r="E33" i="33"/>
  <c r="F9" i="37" s="1"/>
  <c r="F33" i="33"/>
  <c r="G9" i="37" s="1"/>
  <c r="G33" i="33"/>
  <c r="H9" i="37" s="1"/>
  <c r="H33" i="33"/>
  <c r="D33" i="33"/>
  <c r="E9" i="37" s="1"/>
  <c r="B23" i="30"/>
  <c r="B22" i="30"/>
  <c r="B21" i="30"/>
  <c r="B20" i="30"/>
  <c r="B19" i="30"/>
  <c r="K8" i="30"/>
  <c r="B33" i="30"/>
  <c r="B32" i="30"/>
  <c r="B31" i="30"/>
  <c r="B30" i="30"/>
  <c r="B29" i="30"/>
  <c r="D27" i="30"/>
  <c r="B23" i="29"/>
  <c r="B22" i="29"/>
  <c r="B21" i="29"/>
  <c r="B20" i="29"/>
  <c r="B19" i="29"/>
  <c r="C23" i="28"/>
  <c r="C22" i="28"/>
  <c r="C21" i="28"/>
  <c r="C20" i="28"/>
  <c r="C19" i="28"/>
  <c r="D30" i="4"/>
  <c r="D10" i="3"/>
  <c r="E10" i="3" s="1"/>
  <c r="F10" i="3" s="1"/>
  <c r="D11" i="3"/>
  <c r="E11" i="3" s="1"/>
  <c r="F11" i="3" s="1"/>
  <c r="D12" i="3"/>
  <c r="E12" i="3" s="1"/>
  <c r="F12" i="3" s="1"/>
  <c r="D13" i="3"/>
  <c r="E13" i="3" s="1"/>
  <c r="F13" i="3" s="1"/>
  <c r="D14" i="3"/>
  <c r="E14" i="3" s="1"/>
  <c r="F14" i="3" s="1"/>
  <c r="D15" i="3"/>
  <c r="E15" i="3" s="1"/>
  <c r="F15" i="3" s="1"/>
  <c r="D16" i="3"/>
  <c r="E16" i="3" s="1"/>
  <c r="F16" i="3" s="1"/>
  <c r="D17" i="3"/>
  <c r="E17" i="3" s="1"/>
  <c r="F17" i="3" s="1"/>
  <c r="D18" i="3"/>
  <c r="E18" i="3" s="1"/>
  <c r="F18" i="3" s="1"/>
  <c r="D19" i="3"/>
  <c r="E19" i="3" s="1"/>
  <c r="F19" i="3" s="1"/>
  <c r="D20" i="3"/>
  <c r="E20" i="3" s="1"/>
  <c r="F20" i="3" s="1"/>
  <c r="D9" i="3"/>
  <c r="E9" i="3" s="1"/>
  <c r="F9" i="3" s="1"/>
  <c r="B20" i="3"/>
  <c r="B19" i="3"/>
  <c r="B18" i="3"/>
  <c r="B17" i="3"/>
  <c r="B16" i="3"/>
  <c r="B15" i="3"/>
  <c r="B14" i="3"/>
  <c r="B13" i="3"/>
  <c r="B12" i="3"/>
  <c r="B11" i="3"/>
  <c r="B10" i="3"/>
  <c r="B9" i="3"/>
  <c r="G132" i="26"/>
  <c r="H132" i="26" s="1"/>
  <c r="G108" i="26"/>
  <c r="H108" i="26" s="1"/>
  <c r="G88" i="26"/>
  <c r="K88" i="26" s="1"/>
  <c r="L88" i="26" s="1"/>
  <c r="H88" i="26"/>
  <c r="J78" i="26"/>
  <c r="N78" i="26"/>
  <c r="R78" i="26"/>
  <c r="V78" i="26"/>
  <c r="J79" i="26"/>
  <c r="N79" i="26"/>
  <c r="R79" i="26"/>
  <c r="V79" i="26"/>
  <c r="D80" i="26"/>
  <c r="E80" i="26"/>
  <c r="G80" i="26"/>
  <c r="H80" i="26" s="1"/>
  <c r="D81" i="26"/>
  <c r="E81" i="26"/>
  <c r="F81" i="26" s="1"/>
  <c r="G81" i="26"/>
  <c r="D82" i="26"/>
  <c r="E82" i="26"/>
  <c r="G82" i="26"/>
  <c r="I82" i="26"/>
  <c r="D83" i="26"/>
  <c r="E83" i="26"/>
  <c r="G83" i="26"/>
  <c r="D84" i="26"/>
  <c r="E84" i="26"/>
  <c r="G84" i="26"/>
  <c r="K84" i="26" s="1"/>
  <c r="L84" i="26" s="1"/>
  <c r="D85" i="26"/>
  <c r="E85" i="26"/>
  <c r="G85" i="26"/>
  <c r="H85" i="26" s="1"/>
  <c r="D86" i="26"/>
  <c r="E86" i="26"/>
  <c r="G86" i="26"/>
  <c r="K86" i="26" s="1"/>
  <c r="D87" i="26"/>
  <c r="E87" i="26"/>
  <c r="G87" i="26"/>
  <c r="K87" i="26" s="1"/>
  <c r="D88" i="26"/>
  <c r="E88" i="26"/>
  <c r="F88" i="26" s="1"/>
  <c r="D98" i="26"/>
  <c r="E98" i="26"/>
  <c r="G98" i="26"/>
  <c r="I98" i="26" s="1"/>
  <c r="D99" i="26"/>
  <c r="E99" i="26"/>
  <c r="G99" i="26"/>
  <c r="K99" i="26" s="1"/>
  <c r="M99" i="26" s="1"/>
  <c r="D100" i="26"/>
  <c r="E100" i="26"/>
  <c r="G100" i="26"/>
  <c r="H100" i="26" s="1"/>
  <c r="D101" i="26"/>
  <c r="F101" i="26" s="1"/>
  <c r="E101" i="26"/>
  <c r="G101" i="26"/>
  <c r="H101" i="26" s="1"/>
  <c r="D102" i="26"/>
  <c r="E102" i="26"/>
  <c r="G102" i="26"/>
  <c r="K102" i="26" s="1"/>
  <c r="D103" i="26"/>
  <c r="E103" i="26"/>
  <c r="G103" i="26"/>
  <c r="I103" i="26" s="1"/>
  <c r="D104" i="26"/>
  <c r="E104" i="26"/>
  <c r="G104" i="26"/>
  <c r="K104" i="26" s="1"/>
  <c r="L104" i="26" s="1"/>
  <c r="H104" i="26"/>
  <c r="D105" i="26"/>
  <c r="E105" i="26"/>
  <c r="G105" i="26"/>
  <c r="K105" i="26" s="1"/>
  <c r="D106" i="26"/>
  <c r="E106" i="26"/>
  <c r="G106" i="26"/>
  <c r="D107" i="26"/>
  <c r="E107" i="26"/>
  <c r="G107" i="26"/>
  <c r="K107" i="26" s="1"/>
  <c r="M107" i="26" s="1"/>
  <c r="D108" i="26"/>
  <c r="E108" i="26"/>
  <c r="D120" i="26"/>
  <c r="F120" i="26" s="1"/>
  <c r="E120" i="26"/>
  <c r="G120" i="26"/>
  <c r="K120" i="26" s="1"/>
  <c r="I120" i="26"/>
  <c r="D121" i="26"/>
  <c r="E121" i="26"/>
  <c r="G121" i="26"/>
  <c r="H121" i="26" s="1"/>
  <c r="D122" i="26"/>
  <c r="E122" i="26"/>
  <c r="G122" i="26"/>
  <c r="D123" i="26"/>
  <c r="E123" i="26"/>
  <c r="G123" i="26"/>
  <c r="K123" i="26" s="1"/>
  <c r="O123" i="26" s="1"/>
  <c r="Q123" i="26" s="1"/>
  <c r="D124" i="26"/>
  <c r="E124" i="26"/>
  <c r="G124" i="26"/>
  <c r="H124" i="26" s="1"/>
  <c r="D125" i="26"/>
  <c r="F125" i="26" s="1"/>
  <c r="E125" i="26"/>
  <c r="G125" i="26"/>
  <c r="I125" i="26" s="1"/>
  <c r="D126" i="26"/>
  <c r="E126" i="26"/>
  <c r="G126" i="26"/>
  <c r="D127" i="26"/>
  <c r="E127" i="26"/>
  <c r="G127" i="26"/>
  <c r="K127" i="26" s="1"/>
  <c r="D128" i="26"/>
  <c r="E128" i="26"/>
  <c r="G128" i="26"/>
  <c r="D129" i="26"/>
  <c r="E129" i="26"/>
  <c r="G129" i="26"/>
  <c r="H129" i="26" s="1"/>
  <c r="D130" i="26"/>
  <c r="E130" i="26"/>
  <c r="G130" i="26"/>
  <c r="H130" i="26" s="1"/>
  <c r="D131" i="26"/>
  <c r="E131" i="26"/>
  <c r="G131" i="26"/>
  <c r="K131" i="26" s="1"/>
  <c r="D132" i="26"/>
  <c r="E132" i="26"/>
  <c r="H21" i="30"/>
  <c r="C24" i="30"/>
  <c r="B48" i="30" s="1"/>
  <c r="B23" i="19"/>
  <c r="F85" i="26"/>
  <c r="K122" i="26"/>
  <c r="O122" i="26" s="1"/>
  <c r="I104" i="26"/>
  <c r="K100" i="26"/>
  <c r="L100" i="26" s="1"/>
  <c r="K83" i="26"/>
  <c r="O83" i="26" s="1"/>
  <c r="S83" i="26" s="1"/>
  <c r="U83" i="26" s="1"/>
  <c r="H120" i="26"/>
  <c r="K121" i="26"/>
  <c r="L121" i="26" s="1"/>
  <c r="H23" i="30"/>
  <c r="H22" i="30"/>
  <c r="H20" i="30"/>
  <c r="M120" i="26"/>
  <c r="G24" i="30"/>
  <c r="B78" i="30" s="1"/>
  <c r="F23" i="19"/>
  <c r="W23" i="26"/>
  <c r="X23" i="26"/>
  <c r="X67" i="26"/>
  <c r="X13" i="26"/>
  <c r="X51" i="26"/>
  <c r="X22" i="26"/>
  <c r="X52" i="26"/>
  <c r="X66" i="26"/>
  <c r="X26" i="26"/>
  <c r="W67" i="26"/>
  <c r="X14" i="26"/>
  <c r="W13" i="26"/>
  <c r="X25" i="26"/>
  <c r="W51" i="26"/>
  <c r="W26" i="26"/>
  <c r="X65" i="26"/>
  <c r="W48" i="26"/>
  <c r="X62" i="26"/>
  <c r="W52" i="26"/>
  <c r="X70" i="26"/>
  <c r="X34" i="26"/>
  <c r="W25" i="26"/>
  <c r="W14" i="26"/>
  <c r="W70" i="26"/>
  <c r="W22" i="26"/>
  <c r="X10" i="26"/>
  <c r="W63" i="26"/>
  <c r="W35" i="26"/>
  <c r="W38" i="26"/>
  <c r="X11" i="26"/>
  <c r="X48" i="26"/>
  <c r="W62" i="26"/>
  <c r="W50" i="26"/>
  <c r="W65" i="26"/>
  <c r="W66" i="26"/>
  <c r="W49" i="26"/>
  <c r="W12" i="26"/>
  <c r="W69" i="26"/>
  <c r="X39" i="26"/>
  <c r="W34" i="26"/>
  <c r="X64" i="26"/>
  <c r="W68" i="26"/>
  <c r="X53" i="26"/>
  <c r="W37" i="26"/>
  <c r="W40" i="26"/>
  <c r="X24" i="26"/>
  <c r="W15" i="26"/>
  <c r="X54" i="26"/>
  <c r="W54" i="26"/>
  <c r="W39" i="26"/>
  <c r="X63" i="26"/>
  <c r="X68" i="26"/>
  <c r="W11" i="26"/>
  <c r="W10" i="26"/>
  <c r="W64" i="26"/>
  <c r="X35" i="26"/>
  <c r="X38" i="26"/>
  <c r="X49" i="26"/>
  <c r="X50" i="26"/>
  <c r="W24" i="26"/>
  <c r="X69" i="26"/>
  <c r="X12" i="26"/>
  <c r="X15" i="26"/>
  <c r="X40" i="26"/>
  <c r="W53" i="26"/>
  <c r="X37" i="26"/>
  <c r="W27" i="26"/>
  <c r="X27" i="26"/>
  <c r="X36" i="26"/>
  <c r="W36" i="26"/>
  <c r="G132" i="24"/>
  <c r="K132" i="24" s="1"/>
  <c r="E132" i="24"/>
  <c r="D132" i="24"/>
  <c r="G131" i="24"/>
  <c r="K131" i="24" s="1"/>
  <c r="E131" i="24"/>
  <c r="D131" i="24"/>
  <c r="G130" i="24"/>
  <c r="E130" i="24"/>
  <c r="D130" i="24"/>
  <c r="F130" i="24" s="1"/>
  <c r="G129" i="24"/>
  <c r="I129" i="24" s="1"/>
  <c r="E129" i="24"/>
  <c r="D129" i="24"/>
  <c r="G128" i="24"/>
  <c r="E128" i="24"/>
  <c r="D128" i="24"/>
  <c r="F128" i="24" s="1"/>
  <c r="G127" i="24"/>
  <c r="H127" i="24"/>
  <c r="E127" i="24"/>
  <c r="D127" i="24"/>
  <c r="G126" i="24"/>
  <c r="K126" i="24" s="1"/>
  <c r="O126" i="24" s="1"/>
  <c r="E126" i="24"/>
  <c r="D126" i="24"/>
  <c r="G125" i="24"/>
  <c r="I125" i="24" s="1"/>
  <c r="E125" i="24"/>
  <c r="D125" i="24"/>
  <c r="G124" i="24"/>
  <c r="I124" i="24" s="1"/>
  <c r="E124" i="24"/>
  <c r="D124" i="24"/>
  <c r="G123" i="24"/>
  <c r="K123" i="24" s="1"/>
  <c r="L123" i="24" s="1"/>
  <c r="E123" i="24"/>
  <c r="D123" i="24"/>
  <c r="F123" i="24" s="1"/>
  <c r="G122" i="24"/>
  <c r="H122" i="24" s="1"/>
  <c r="I122" i="24"/>
  <c r="E122" i="24"/>
  <c r="D122" i="24"/>
  <c r="G121" i="24"/>
  <c r="I121" i="24" s="1"/>
  <c r="E121" i="24"/>
  <c r="D121" i="24"/>
  <c r="F121" i="24" s="1"/>
  <c r="G120" i="24"/>
  <c r="E120" i="24"/>
  <c r="D120" i="24"/>
  <c r="G119" i="24"/>
  <c r="I119" i="24" s="1"/>
  <c r="E119" i="24"/>
  <c r="F119" i="24" s="1"/>
  <c r="D119" i="24"/>
  <c r="G111" i="24"/>
  <c r="K111" i="24" s="1"/>
  <c r="L111" i="24" s="1"/>
  <c r="E111" i="24"/>
  <c r="D111" i="24"/>
  <c r="G110" i="24"/>
  <c r="K110" i="24" s="1"/>
  <c r="M110" i="24" s="1"/>
  <c r="E110" i="24"/>
  <c r="D110" i="24"/>
  <c r="F110" i="24" s="1"/>
  <c r="G109" i="24"/>
  <c r="I109" i="24" s="1"/>
  <c r="E109" i="24"/>
  <c r="D109" i="24"/>
  <c r="G108" i="24"/>
  <c r="K108" i="24" s="1"/>
  <c r="O108" i="24" s="1"/>
  <c r="E108" i="24"/>
  <c r="D108" i="24"/>
  <c r="G107" i="24"/>
  <c r="I107" i="24" s="1"/>
  <c r="E107" i="24"/>
  <c r="F107" i="24" s="1"/>
  <c r="D107" i="24"/>
  <c r="G106" i="24"/>
  <c r="I106" i="24" s="1"/>
  <c r="E106" i="24"/>
  <c r="D106" i="24"/>
  <c r="G105" i="24"/>
  <c r="K105" i="24" s="1"/>
  <c r="E105" i="24"/>
  <c r="D105" i="24"/>
  <c r="G97" i="24"/>
  <c r="H97" i="24" s="1"/>
  <c r="E97" i="24"/>
  <c r="D97" i="24"/>
  <c r="G96" i="24"/>
  <c r="H96" i="24" s="1"/>
  <c r="E96" i="24"/>
  <c r="D96" i="24"/>
  <c r="G95" i="24"/>
  <c r="K95" i="24" s="1"/>
  <c r="E95" i="24"/>
  <c r="D95" i="24"/>
  <c r="G94" i="24"/>
  <c r="E94" i="24"/>
  <c r="D94" i="24"/>
  <c r="G93" i="24"/>
  <c r="K93" i="24" s="1"/>
  <c r="E93" i="24"/>
  <c r="D93" i="24"/>
  <c r="G92" i="24"/>
  <c r="I92" i="24"/>
  <c r="E92" i="24"/>
  <c r="D92" i="24"/>
  <c r="G91" i="24"/>
  <c r="I91" i="24" s="1"/>
  <c r="E91" i="24"/>
  <c r="D91" i="24"/>
  <c r="G82" i="24"/>
  <c r="K82" i="24" s="1"/>
  <c r="E82" i="24"/>
  <c r="D82" i="24"/>
  <c r="G81" i="24"/>
  <c r="E81" i="24"/>
  <c r="D81" i="24"/>
  <c r="G80" i="24"/>
  <c r="K80" i="24" s="1"/>
  <c r="L80" i="24" s="1"/>
  <c r="E80" i="24"/>
  <c r="D80" i="24"/>
  <c r="G79" i="24"/>
  <c r="K79" i="24" s="1"/>
  <c r="E79" i="24"/>
  <c r="D79" i="24"/>
  <c r="G78" i="24"/>
  <c r="K78" i="24" s="1"/>
  <c r="M78" i="24" s="1"/>
  <c r="G77" i="24"/>
  <c r="K77" i="24" s="1"/>
  <c r="G76" i="24"/>
  <c r="H76" i="24" s="1"/>
  <c r="G75" i="24"/>
  <c r="H75" i="24" s="1"/>
  <c r="G66" i="24"/>
  <c r="K66" i="24" s="1"/>
  <c r="G65" i="24"/>
  <c r="K65" i="24" s="1"/>
  <c r="G64" i="24"/>
  <c r="G63" i="24"/>
  <c r="G62" i="24"/>
  <c r="K62" i="24" s="1"/>
  <c r="O62" i="24" s="1"/>
  <c r="Q62" i="24" s="1"/>
  <c r="G61" i="24"/>
  <c r="H61" i="24" s="1"/>
  <c r="G60" i="24"/>
  <c r="K60" i="24" s="1"/>
  <c r="L60" i="24" s="1"/>
  <c r="G59" i="24"/>
  <c r="H59" i="24" s="1"/>
  <c r="G52" i="24"/>
  <c r="H52" i="24" s="1"/>
  <c r="G51" i="24"/>
  <c r="K51" i="24" s="1"/>
  <c r="G50" i="24"/>
  <c r="H50" i="24" s="1"/>
  <c r="G49" i="24"/>
  <c r="H49" i="24" s="1"/>
  <c r="G48" i="24"/>
  <c r="I48" i="24" s="1"/>
  <c r="G47" i="24"/>
  <c r="G40" i="24"/>
  <c r="K40" i="24" s="1"/>
  <c r="G39" i="24"/>
  <c r="H39" i="24" s="1"/>
  <c r="G38" i="24"/>
  <c r="K38" i="24" s="1"/>
  <c r="G37" i="24"/>
  <c r="I37" i="24" s="1"/>
  <c r="G36" i="24"/>
  <c r="I36" i="24" s="1"/>
  <c r="G35" i="24"/>
  <c r="G28" i="24"/>
  <c r="K28" i="24" s="1"/>
  <c r="L28" i="24" s="1"/>
  <c r="G27" i="24"/>
  <c r="K27" i="24" s="1"/>
  <c r="L27" i="24" s="1"/>
  <c r="G26" i="24"/>
  <c r="H26" i="24" s="1"/>
  <c r="G25" i="24"/>
  <c r="H25" i="24" s="1"/>
  <c r="G24" i="24"/>
  <c r="K24" i="24" s="1"/>
  <c r="L24" i="24" s="1"/>
  <c r="G23" i="24"/>
  <c r="K23" i="24" s="1"/>
  <c r="L23" i="24" s="1"/>
  <c r="G16" i="24"/>
  <c r="I16" i="24" s="1"/>
  <c r="G15" i="24"/>
  <c r="K15" i="24" s="1"/>
  <c r="M15" i="24" s="1"/>
  <c r="G14" i="24"/>
  <c r="H14" i="24" s="1"/>
  <c r="G13" i="24"/>
  <c r="I13" i="24" s="1"/>
  <c r="G12" i="24"/>
  <c r="I12" i="24" s="1"/>
  <c r="G11" i="24"/>
  <c r="H11" i="24" s="1"/>
  <c r="D11" i="28"/>
  <c r="P11" i="28" s="1"/>
  <c r="H51" i="24"/>
  <c r="D12" i="28"/>
  <c r="P12" i="28" s="1"/>
  <c r="H108" i="24"/>
  <c r="I49" i="24"/>
  <c r="H91" i="24"/>
  <c r="H21" i="13"/>
  <c r="I12" i="37" s="1"/>
  <c r="P20" i="4"/>
  <c r="Y24" i="4"/>
  <c r="Y22" i="4"/>
  <c r="X21" i="4"/>
  <c r="Y20" i="4"/>
  <c r="X19" i="4"/>
  <c r="Y18" i="4"/>
  <c r="X17" i="4"/>
  <c r="V24" i="4"/>
  <c r="U23" i="4"/>
  <c r="V22" i="4"/>
  <c r="U21" i="4"/>
  <c r="V20" i="4"/>
  <c r="U19" i="4"/>
  <c r="V18" i="4"/>
  <c r="U17" i="4"/>
  <c r="P24" i="4"/>
  <c r="O23" i="4"/>
  <c r="P22" i="4"/>
  <c r="O21" i="4"/>
  <c r="O19" i="4"/>
  <c r="P18" i="4"/>
  <c r="O17" i="4"/>
  <c r="M24" i="4"/>
  <c r="L23" i="4"/>
  <c r="L24" i="4" s="1"/>
  <c r="M22" i="4"/>
  <c r="L21" i="4"/>
  <c r="L22" i="4" s="1"/>
  <c r="M20" i="4"/>
  <c r="L19" i="4"/>
  <c r="L20" i="4" s="1"/>
  <c r="M18" i="4"/>
  <c r="L17" i="4"/>
  <c r="L18" i="4" s="1"/>
  <c r="M16" i="4"/>
  <c r="L15" i="4"/>
  <c r="A10" i="19"/>
  <c r="G9" i="19"/>
  <c r="G16" i="36" s="1"/>
  <c r="C9" i="19"/>
  <c r="C16" i="36" s="1"/>
  <c r="B9" i="19"/>
  <c r="B16" i="36" s="1"/>
  <c r="I10" i="8"/>
  <c r="I11" i="8"/>
  <c r="I12" i="8"/>
  <c r="I13" i="8"/>
  <c r="I14" i="8"/>
  <c r="I15" i="8"/>
  <c r="I16" i="8"/>
  <c r="I17" i="8"/>
  <c r="I18" i="8"/>
  <c r="I19" i="8"/>
  <c r="I20" i="8"/>
  <c r="P16" i="4"/>
  <c r="Y16" i="4"/>
  <c r="O15" i="4"/>
  <c r="V16" i="4"/>
  <c r="H21" i="8"/>
  <c r="F12" i="19" s="1"/>
  <c r="B33" i="4"/>
  <c r="B34" i="4"/>
  <c r="B35" i="4"/>
  <c r="B36" i="4"/>
  <c r="B32" i="4"/>
  <c r="C14" i="4"/>
  <c r="I19" i="13"/>
  <c r="I11" i="13"/>
  <c r="I17" i="13"/>
  <c r="I13" i="13"/>
  <c r="I12" i="13"/>
  <c r="I15" i="13"/>
  <c r="I9" i="13"/>
  <c r="I21" i="13" s="1"/>
  <c r="I10" i="13"/>
  <c r="I18" i="13"/>
  <c r="I16" i="13"/>
  <c r="I20" i="13"/>
  <c r="I14" i="13"/>
  <c r="F21" i="13"/>
  <c r="G12" i="37" s="1"/>
  <c r="D11" i="19"/>
  <c r="D19" i="36"/>
  <c r="G21" i="13"/>
  <c r="H12" i="37" s="1"/>
  <c r="D21" i="13"/>
  <c r="E12" i="37" s="1"/>
  <c r="I9" i="8"/>
  <c r="E21" i="13"/>
  <c r="F12" i="37" s="1"/>
  <c r="G21" i="8"/>
  <c r="E12" i="19" s="1"/>
  <c r="F21" i="8"/>
  <c r="D12" i="19" s="1"/>
  <c r="T16" i="2"/>
  <c r="S16" i="2"/>
  <c r="K15" i="2"/>
  <c r="O15" i="2"/>
  <c r="S15" i="2"/>
  <c r="G10" i="2"/>
  <c r="K10" i="2"/>
  <c r="M10" i="2"/>
  <c r="G11" i="2"/>
  <c r="K11" i="2"/>
  <c r="G12" i="2"/>
  <c r="K12" i="2"/>
  <c r="O12" i="2"/>
  <c r="S12" i="2"/>
  <c r="T12" i="2"/>
  <c r="G13" i="2"/>
  <c r="H13" i="2"/>
  <c r="G14" i="2"/>
  <c r="K14" i="2"/>
  <c r="O14" i="2"/>
  <c r="S14" i="2"/>
  <c r="T14" i="2"/>
  <c r="G15" i="2"/>
  <c r="G16" i="2"/>
  <c r="K16" i="2"/>
  <c r="O16" i="2"/>
  <c r="Q16" i="2"/>
  <c r="G17" i="2"/>
  <c r="I17" i="2"/>
  <c r="G18" i="2"/>
  <c r="K18" i="2"/>
  <c r="O18" i="2"/>
  <c r="S18" i="2"/>
  <c r="T18" i="2"/>
  <c r="G19" i="2"/>
  <c r="K19" i="2"/>
  <c r="G20" i="2"/>
  <c r="K20" i="2"/>
  <c r="O20" i="2"/>
  <c r="S20" i="2"/>
  <c r="T20" i="2"/>
  <c r="G21" i="2"/>
  <c r="I21" i="2"/>
  <c r="G22" i="2"/>
  <c r="K22" i="2"/>
  <c r="M22" i="2"/>
  <c r="G23" i="2"/>
  <c r="K23" i="2"/>
  <c r="G24" i="2"/>
  <c r="K24" i="2"/>
  <c r="G25" i="2"/>
  <c r="I25" i="2"/>
  <c r="G26" i="2"/>
  <c r="K26" i="2"/>
  <c r="L26" i="2"/>
  <c r="G27" i="2"/>
  <c r="K27" i="2"/>
  <c r="G28" i="2"/>
  <c r="K28" i="2"/>
  <c r="O28" i="2"/>
  <c r="S28" i="2"/>
  <c r="T28" i="2"/>
  <c r="G29" i="2"/>
  <c r="I29" i="2"/>
  <c r="G30" i="2"/>
  <c r="K30" i="2"/>
  <c r="O30" i="2"/>
  <c r="S30" i="2"/>
  <c r="T30" i="2"/>
  <c r="G31" i="2"/>
  <c r="K31" i="2"/>
  <c r="G32" i="2"/>
  <c r="K32" i="2"/>
  <c r="O32" i="2"/>
  <c r="Q32" i="2"/>
  <c r="G33" i="2"/>
  <c r="I33" i="2"/>
  <c r="G34" i="2"/>
  <c r="K34" i="2"/>
  <c r="L34" i="2"/>
  <c r="G35" i="2"/>
  <c r="K35" i="2"/>
  <c r="G36" i="2"/>
  <c r="K36" i="2"/>
  <c r="G37" i="2"/>
  <c r="I37" i="2"/>
  <c r="G38" i="2"/>
  <c r="K38" i="2"/>
  <c r="L38" i="2"/>
  <c r="G39" i="2"/>
  <c r="K39" i="2"/>
  <c r="G40" i="2"/>
  <c r="K40" i="2"/>
  <c r="O40" i="2"/>
  <c r="Q40" i="2"/>
  <c r="G41" i="2"/>
  <c r="I41" i="2"/>
  <c r="G42" i="2"/>
  <c r="K42" i="2"/>
  <c r="M42" i="2"/>
  <c r="G43" i="2"/>
  <c r="K43" i="2"/>
  <c r="G44" i="2"/>
  <c r="K44" i="2"/>
  <c r="O44" i="2"/>
  <c r="S44" i="2"/>
  <c r="T44" i="2"/>
  <c r="G45" i="2"/>
  <c r="I45" i="2"/>
  <c r="G46" i="2"/>
  <c r="K46" i="2"/>
  <c r="L46" i="2"/>
  <c r="G47" i="2"/>
  <c r="K47" i="2"/>
  <c r="G48" i="2"/>
  <c r="K48" i="2"/>
  <c r="M48" i="2"/>
  <c r="G49" i="2"/>
  <c r="I49" i="2"/>
  <c r="G50" i="2"/>
  <c r="K50" i="2"/>
  <c r="M50" i="2"/>
  <c r="G51" i="2"/>
  <c r="K51" i="2"/>
  <c r="G52" i="2"/>
  <c r="K52" i="2"/>
  <c r="L52" i="2"/>
  <c r="G53" i="2"/>
  <c r="I53" i="2"/>
  <c r="G54" i="2"/>
  <c r="K54" i="2"/>
  <c r="O54" i="2"/>
  <c r="S54" i="2"/>
  <c r="T54" i="2"/>
  <c r="G55" i="2"/>
  <c r="K55" i="2"/>
  <c r="G56" i="2"/>
  <c r="K56" i="2"/>
  <c r="G57" i="2"/>
  <c r="I57" i="2"/>
  <c r="G58" i="2"/>
  <c r="K58" i="2"/>
  <c r="L58" i="2"/>
  <c r="G59" i="2"/>
  <c r="K59" i="2"/>
  <c r="G60" i="2"/>
  <c r="K60" i="2"/>
  <c r="G61" i="2"/>
  <c r="I61" i="2"/>
  <c r="G62" i="2"/>
  <c r="K62" i="2"/>
  <c r="L62" i="2"/>
  <c r="G63" i="2"/>
  <c r="K63" i="2"/>
  <c r="G64" i="2"/>
  <c r="K64" i="2"/>
  <c r="G65" i="2"/>
  <c r="I65" i="2"/>
  <c r="G66" i="2"/>
  <c r="K66" i="2"/>
  <c r="L66" i="2"/>
  <c r="G67" i="2"/>
  <c r="K67" i="2"/>
  <c r="G68" i="2"/>
  <c r="K68" i="2"/>
  <c r="L68" i="2"/>
  <c r="G69" i="2"/>
  <c r="I69" i="2"/>
  <c r="G70" i="2"/>
  <c r="K70" i="2"/>
  <c r="L70" i="2"/>
  <c r="G71" i="2"/>
  <c r="K71" i="2"/>
  <c r="G72" i="2"/>
  <c r="K72" i="2"/>
  <c r="M72" i="2"/>
  <c r="G73" i="2"/>
  <c r="I73" i="2"/>
  <c r="G74" i="2"/>
  <c r="K74" i="2"/>
  <c r="O74" i="2"/>
  <c r="S74" i="2"/>
  <c r="G75" i="2"/>
  <c r="K75" i="2"/>
  <c r="G76" i="2"/>
  <c r="K76" i="2"/>
  <c r="G9" i="2"/>
  <c r="K9" i="2"/>
  <c r="P32" i="2"/>
  <c r="P16" i="2"/>
  <c r="M64" i="2"/>
  <c r="L60" i="2"/>
  <c r="M44" i="2"/>
  <c r="L40" i="2"/>
  <c r="M36" i="2"/>
  <c r="M32" i="2"/>
  <c r="L32" i="2"/>
  <c r="M28" i="2"/>
  <c r="L28" i="2"/>
  <c r="L24" i="2"/>
  <c r="M20" i="2"/>
  <c r="N20" i="2"/>
  <c r="L20" i="2"/>
  <c r="M16" i="2"/>
  <c r="L16" i="2"/>
  <c r="M12" i="2"/>
  <c r="L12" i="2"/>
  <c r="L9" i="2"/>
  <c r="I76" i="2"/>
  <c r="J76" i="2"/>
  <c r="H76" i="2"/>
  <c r="H75" i="2"/>
  <c r="H73" i="2"/>
  <c r="I72" i="2"/>
  <c r="H72" i="2"/>
  <c r="I70" i="2"/>
  <c r="I68" i="2"/>
  <c r="I67" i="2"/>
  <c r="H67" i="2"/>
  <c r="H65" i="2"/>
  <c r="I64" i="2"/>
  <c r="H64" i="2"/>
  <c r="H63" i="2"/>
  <c r="H60" i="2"/>
  <c r="I59" i="2"/>
  <c r="H59" i="2"/>
  <c r="H58" i="2"/>
  <c r="H57" i="2"/>
  <c r="I56" i="2"/>
  <c r="H56" i="2"/>
  <c r="I55" i="2"/>
  <c r="H55" i="2"/>
  <c r="I52" i="2"/>
  <c r="J52" i="2"/>
  <c r="H52" i="2"/>
  <c r="I51" i="2"/>
  <c r="I50" i="2"/>
  <c r="H49" i="2"/>
  <c r="I48" i="2"/>
  <c r="H48" i="2"/>
  <c r="J48" i="2"/>
  <c r="I47" i="2"/>
  <c r="H47" i="2"/>
  <c r="H46" i="2"/>
  <c r="I44" i="2"/>
  <c r="J44" i="2"/>
  <c r="H44" i="2"/>
  <c r="I43" i="2"/>
  <c r="H43" i="2"/>
  <c r="H41" i="2"/>
  <c r="I40" i="2"/>
  <c r="H40" i="2"/>
  <c r="I39" i="2"/>
  <c r="H39" i="2"/>
  <c r="I38" i="2"/>
  <c r="I36" i="2"/>
  <c r="J36" i="2"/>
  <c r="H36" i="2"/>
  <c r="I35" i="2"/>
  <c r="H35" i="2"/>
  <c r="H33" i="2"/>
  <c r="I32" i="2"/>
  <c r="H32" i="2"/>
  <c r="I31" i="2"/>
  <c r="H31" i="2"/>
  <c r="J31" i="2"/>
  <c r="I28" i="2"/>
  <c r="H28" i="2"/>
  <c r="I27" i="2"/>
  <c r="H27" i="2"/>
  <c r="H26" i="2"/>
  <c r="H25" i="2"/>
  <c r="I24" i="2"/>
  <c r="H24" i="2"/>
  <c r="I23" i="2"/>
  <c r="H23" i="2"/>
  <c r="I20" i="2"/>
  <c r="J20" i="2"/>
  <c r="H20" i="2"/>
  <c r="I19" i="2"/>
  <c r="H19" i="2"/>
  <c r="I18" i="2"/>
  <c r="H18" i="2"/>
  <c r="H17" i="2"/>
  <c r="I16" i="2"/>
  <c r="H16" i="2"/>
  <c r="J16" i="2"/>
  <c r="I15" i="2"/>
  <c r="H15" i="2"/>
  <c r="H14" i="2"/>
  <c r="I13" i="2"/>
  <c r="I12" i="2"/>
  <c r="H12" i="2"/>
  <c r="I11" i="2"/>
  <c r="H11" i="2"/>
  <c r="I9" i="2"/>
  <c r="H9" i="2"/>
  <c r="D64" i="2"/>
  <c r="E64" i="2"/>
  <c r="D63" i="2"/>
  <c r="E63" i="2"/>
  <c r="D22" i="2"/>
  <c r="D12" i="2"/>
  <c r="E12" i="2"/>
  <c r="D9" i="2"/>
  <c r="E9" i="2"/>
  <c r="E32" i="2"/>
  <c r="D32" i="2"/>
  <c r="E31" i="2"/>
  <c r="D31" i="2"/>
  <c r="E30" i="2"/>
  <c r="D30" i="2"/>
  <c r="E29" i="2"/>
  <c r="D29" i="2"/>
  <c r="E28" i="2"/>
  <c r="D28" i="2"/>
  <c r="E27" i="2"/>
  <c r="D27" i="2"/>
  <c r="E26" i="2"/>
  <c r="D26" i="2"/>
  <c r="E25" i="2"/>
  <c r="D25" i="2"/>
  <c r="E24" i="2"/>
  <c r="D24" i="2"/>
  <c r="E23" i="2"/>
  <c r="D23" i="2"/>
  <c r="E22" i="2"/>
  <c r="E21" i="2"/>
  <c r="D21" i="2"/>
  <c r="D73" i="2"/>
  <c r="E73" i="2"/>
  <c r="D72" i="2"/>
  <c r="E72" i="2"/>
  <c r="D71" i="2"/>
  <c r="E71" i="2"/>
  <c r="D70" i="2"/>
  <c r="E70" i="2"/>
  <c r="D69" i="2"/>
  <c r="E69" i="2"/>
  <c r="D68" i="2"/>
  <c r="E68" i="2"/>
  <c r="D67" i="2"/>
  <c r="E67" i="2"/>
  <c r="E48" i="2"/>
  <c r="D48" i="2"/>
  <c r="E47" i="2"/>
  <c r="D47" i="2"/>
  <c r="E46" i="2"/>
  <c r="D46" i="2"/>
  <c r="E45" i="2"/>
  <c r="D45" i="2"/>
  <c r="E44" i="2"/>
  <c r="D44" i="2"/>
  <c r="E43" i="2"/>
  <c r="D43" i="2"/>
  <c r="E42" i="2"/>
  <c r="D42" i="2"/>
  <c r="E41" i="2"/>
  <c r="D41" i="2"/>
  <c r="E76" i="2"/>
  <c r="D76" i="2"/>
  <c r="E75" i="2"/>
  <c r="D75" i="2"/>
  <c r="E74" i="2"/>
  <c r="D74" i="2"/>
  <c r="E66" i="2"/>
  <c r="D66" i="2"/>
  <c r="E65" i="2"/>
  <c r="D65" i="2"/>
  <c r="E62" i="2"/>
  <c r="D62" i="2"/>
  <c r="E61" i="2"/>
  <c r="D61" i="2"/>
  <c r="E60" i="2"/>
  <c r="D60" i="2"/>
  <c r="E59" i="2"/>
  <c r="D59" i="2"/>
  <c r="E58" i="2"/>
  <c r="D58" i="2"/>
  <c r="E57" i="2"/>
  <c r="D57" i="2"/>
  <c r="E56" i="2"/>
  <c r="D56" i="2"/>
  <c r="E55" i="2"/>
  <c r="D55" i="2"/>
  <c r="E54" i="2"/>
  <c r="D54" i="2"/>
  <c r="E53" i="2"/>
  <c r="D53" i="2"/>
  <c r="E52" i="2"/>
  <c r="D52" i="2"/>
  <c r="E51" i="2"/>
  <c r="D51" i="2"/>
  <c r="E50" i="2"/>
  <c r="D50" i="2"/>
  <c r="E49" i="2"/>
  <c r="D49" i="2"/>
  <c r="D37" i="2"/>
  <c r="E37" i="2"/>
  <c r="D38" i="2"/>
  <c r="E38" i="2"/>
  <c r="E40" i="2"/>
  <c r="D40" i="2"/>
  <c r="E39" i="2"/>
  <c r="D39" i="2"/>
  <c r="E36" i="2"/>
  <c r="D36" i="2"/>
  <c r="E35" i="2"/>
  <c r="D35" i="2"/>
  <c r="E34" i="2"/>
  <c r="D34" i="2"/>
  <c r="E33" i="2"/>
  <c r="D33" i="2"/>
  <c r="D14" i="2"/>
  <c r="E20" i="2"/>
  <c r="D20" i="2"/>
  <c r="E19" i="2"/>
  <c r="D19" i="2"/>
  <c r="E18" i="2"/>
  <c r="D18" i="2"/>
  <c r="E17" i="2"/>
  <c r="D17" i="2"/>
  <c r="E16" i="2"/>
  <c r="D16" i="2"/>
  <c r="E15" i="2"/>
  <c r="D15" i="2"/>
  <c r="D10" i="2"/>
  <c r="E10" i="2"/>
  <c r="D11" i="2"/>
  <c r="E11" i="2"/>
  <c r="D13" i="2"/>
  <c r="E13" i="2"/>
  <c r="E14" i="2"/>
  <c r="O47" i="2"/>
  <c r="S47" i="2"/>
  <c r="M47" i="2"/>
  <c r="N40" i="2"/>
  <c r="H10" i="2"/>
  <c r="I14" i="2"/>
  <c r="H22" i="2"/>
  <c r="J24" i="2"/>
  <c r="I26" i="2"/>
  <c r="J28" i="2"/>
  <c r="H34" i="2"/>
  <c r="J39" i="2"/>
  <c r="I46" i="2"/>
  <c r="H51" i="2"/>
  <c r="H54" i="2"/>
  <c r="J56" i="2"/>
  <c r="I58" i="2"/>
  <c r="I60" i="2"/>
  <c r="J60" i="2"/>
  <c r="I63" i="2"/>
  <c r="J63" i="2"/>
  <c r="H66" i="2"/>
  <c r="H68" i="2"/>
  <c r="H71" i="2"/>
  <c r="I75" i="2"/>
  <c r="M26" i="2"/>
  <c r="N26" i="2"/>
  <c r="M40" i="2"/>
  <c r="M62" i="2"/>
  <c r="I10" i="2"/>
  <c r="J10" i="2"/>
  <c r="I22" i="2"/>
  <c r="H30" i="2"/>
  <c r="J32" i="2"/>
  <c r="I34" i="2"/>
  <c r="J34" i="2"/>
  <c r="H42" i="2"/>
  <c r="J47" i="2"/>
  <c r="I54" i="2"/>
  <c r="H62" i="2"/>
  <c r="J62" i="2"/>
  <c r="J64" i="2"/>
  <c r="I66" i="2"/>
  <c r="J68" i="2"/>
  <c r="I71" i="2"/>
  <c r="H74" i="2"/>
  <c r="L42" i="2"/>
  <c r="L54" i="2"/>
  <c r="J23" i="2"/>
  <c r="I30" i="2"/>
  <c r="H38" i="2"/>
  <c r="J40" i="2"/>
  <c r="I42" i="2"/>
  <c r="J42" i="2"/>
  <c r="H50" i="2"/>
  <c r="J55" i="2"/>
  <c r="I62" i="2"/>
  <c r="H70" i="2"/>
  <c r="J70" i="2"/>
  <c r="J72" i="2"/>
  <c r="I74" i="2"/>
  <c r="L15" i="2"/>
  <c r="M38" i="2"/>
  <c r="N38" i="2"/>
  <c r="M58" i="2"/>
  <c r="S32" i="2"/>
  <c r="T32" i="2"/>
  <c r="S40" i="2"/>
  <c r="T40" i="2"/>
  <c r="D21" i="8"/>
  <c r="B12" i="19" s="1"/>
  <c r="E21" i="8"/>
  <c r="C12" i="19"/>
  <c r="F24" i="37" s="1"/>
  <c r="D11" i="4" a="1"/>
  <c r="D11" i="4" s="1"/>
  <c r="W21" i="1"/>
  <c r="U15" i="2"/>
  <c r="U47" i="2"/>
  <c r="U70" i="2"/>
  <c r="T74" i="2"/>
  <c r="V74" i="2"/>
  <c r="U74" i="2"/>
  <c r="T11" i="2"/>
  <c r="T15" i="2"/>
  <c r="V15" i="2"/>
  <c r="T19" i="2"/>
  <c r="T35" i="2"/>
  <c r="T43" i="2"/>
  <c r="T47" i="2"/>
  <c r="V47" i="2"/>
  <c r="T59" i="2"/>
  <c r="U67" i="2"/>
  <c r="T75" i="2"/>
  <c r="U12" i="2"/>
  <c r="V12" i="2"/>
  <c r="U14" i="2"/>
  <c r="V14" i="2"/>
  <c r="U16" i="2"/>
  <c r="V16" i="2"/>
  <c r="U18" i="2"/>
  <c r="V18" i="2"/>
  <c r="U20" i="2"/>
  <c r="V20" i="2"/>
  <c r="U22" i="2"/>
  <c r="V22" i="2"/>
  <c r="U28" i="2"/>
  <c r="V28" i="2"/>
  <c r="U30" i="2"/>
  <c r="V30" i="2"/>
  <c r="U32" i="2"/>
  <c r="V32" i="2"/>
  <c r="U38" i="2"/>
  <c r="V38" i="2"/>
  <c r="U40" i="2"/>
  <c r="V40" i="2"/>
  <c r="U44" i="2"/>
  <c r="V44" i="2"/>
  <c r="U54" i="2"/>
  <c r="V54" i="2"/>
  <c r="T68" i="2"/>
  <c r="Q54" i="2"/>
  <c r="P54" i="2"/>
  <c r="Q30" i="2"/>
  <c r="P30" i="2"/>
  <c r="Q18" i="2"/>
  <c r="P18" i="2"/>
  <c r="Q14" i="2"/>
  <c r="P14" i="2"/>
  <c r="Q74" i="2"/>
  <c r="P74" i="2"/>
  <c r="O75" i="2"/>
  <c r="S75" i="2"/>
  <c r="U75" i="2"/>
  <c r="L75" i="2"/>
  <c r="M75" i="2"/>
  <c r="N75" i="2"/>
  <c r="O71" i="2"/>
  <c r="S71" i="2"/>
  <c r="T71" i="2"/>
  <c r="L71" i="2"/>
  <c r="M71" i="2"/>
  <c r="O67" i="2"/>
  <c r="S67" i="2"/>
  <c r="T67" i="2"/>
  <c r="V67" i="2"/>
  <c r="L67" i="2"/>
  <c r="N67" i="2"/>
  <c r="M67" i="2"/>
  <c r="O59" i="2"/>
  <c r="S59" i="2"/>
  <c r="U59" i="2"/>
  <c r="V59" i="2"/>
  <c r="L59" i="2"/>
  <c r="M59" i="2"/>
  <c r="N59" i="2"/>
  <c r="O55" i="2"/>
  <c r="S55" i="2"/>
  <c r="T55" i="2"/>
  <c r="L55" i="2"/>
  <c r="M55" i="2"/>
  <c r="O51" i="2"/>
  <c r="S51" i="2"/>
  <c r="U51" i="2"/>
  <c r="M51" i="2"/>
  <c r="N51" i="2"/>
  <c r="L51" i="2"/>
  <c r="O43" i="2"/>
  <c r="S43" i="2"/>
  <c r="U43" i="2"/>
  <c r="V43" i="2"/>
  <c r="M43" i="2"/>
  <c r="L43" i="2"/>
  <c r="O39" i="2"/>
  <c r="S39" i="2"/>
  <c r="T39" i="2"/>
  <c r="L39" i="2"/>
  <c r="M39" i="2"/>
  <c r="O35" i="2"/>
  <c r="S35" i="2"/>
  <c r="U35" i="2"/>
  <c r="V35" i="2"/>
  <c r="M35" i="2"/>
  <c r="L35" i="2"/>
  <c r="N35" i="2"/>
  <c r="O27" i="2"/>
  <c r="S27" i="2"/>
  <c r="U27" i="2"/>
  <c r="M27" i="2"/>
  <c r="L27" i="2"/>
  <c r="O23" i="2"/>
  <c r="S23" i="2"/>
  <c r="T23" i="2"/>
  <c r="L23" i="2"/>
  <c r="N23" i="2"/>
  <c r="M23" i="2"/>
  <c r="O19" i="2"/>
  <c r="S19" i="2"/>
  <c r="U19" i="2"/>
  <c r="V19" i="2"/>
  <c r="L19" i="2"/>
  <c r="M19" i="2"/>
  <c r="O11" i="2"/>
  <c r="S11" i="2"/>
  <c r="U11" i="2"/>
  <c r="V11" i="2"/>
  <c r="M11" i="2"/>
  <c r="L11" i="2"/>
  <c r="N11" i="2"/>
  <c r="O10" i="2"/>
  <c r="S10" i="2"/>
  <c r="T10" i="2"/>
  <c r="N62" i="2"/>
  <c r="O63" i="2"/>
  <c r="S63" i="2"/>
  <c r="T63" i="2"/>
  <c r="L63" i="2"/>
  <c r="O31" i="2"/>
  <c r="S31" i="2"/>
  <c r="T31" i="2"/>
  <c r="M31" i="2"/>
  <c r="Q15" i="2"/>
  <c r="P15" i="2"/>
  <c r="O58" i="2"/>
  <c r="S58" i="2"/>
  <c r="T58" i="2"/>
  <c r="O42" i="2"/>
  <c r="S42" i="2"/>
  <c r="T42" i="2"/>
  <c r="J15" i="2"/>
  <c r="J18" i="2"/>
  <c r="J27" i="2"/>
  <c r="J30" i="2"/>
  <c r="J43" i="2"/>
  <c r="J46" i="2"/>
  <c r="J50" i="2"/>
  <c r="J59" i="2"/>
  <c r="J66" i="2"/>
  <c r="J75" i="2"/>
  <c r="M15" i="2"/>
  <c r="N15" i="2"/>
  <c r="L18" i="2"/>
  <c r="L30" i="2"/>
  <c r="M54" i="2"/>
  <c r="N54" i="2"/>
  <c r="M63" i="2"/>
  <c r="M9" i="2"/>
  <c r="O9" i="2"/>
  <c r="S9" i="2"/>
  <c r="U9" i="2"/>
  <c r="O70" i="2"/>
  <c r="S70" i="2"/>
  <c r="T70" i="2"/>
  <c r="V70" i="2"/>
  <c r="O38" i="2"/>
  <c r="S38" i="2"/>
  <c r="T38" i="2"/>
  <c r="O22" i="2"/>
  <c r="S22" i="2"/>
  <c r="T22" i="2"/>
  <c r="N42" i="2"/>
  <c r="M74" i="2"/>
  <c r="L74" i="2"/>
  <c r="N58" i="2"/>
  <c r="Q47" i="2"/>
  <c r="P47" i="2"/>
  <c r="O26" i="2"/>
  <c r="S26" i="2"/>
  <c r="T26" i="2"/>
  <c r="L10" i="2"/>
  <c r="N10" i="2"/>
  <c r="L14" i="2"/>
  <c r="M18" i="2"/>
  <c r="M30" i="2"/>
  <c r="M46" i="2"/>
  <c r="M76" i="2"/>
  <c r="O76" i="2"/>
  <c r="L76" i="2"/>
  <c r="L72" i="2"/>
  <c r="N72" i="2"/>
  <c r="O72" i="2"/>
  <c r="S72" i="2"/>
  <c r="T72" i="2"/>
  <c r="O68" i="2"/>
  <c r="S68" i="2"/>
  <c r="U68" i="2"/>
  <c r="M68" i="2"/>
  <c r="N68" i="2"/>
  <c r="O64" i="2"/>
  <c r="S64" i="2"/>
  <c r="L64" i="2"/>
  <c r="N64" i="2"/>
  <c r="M60" i="2"/>
  <c r="N60" i="2"/>
  <c r="O60" i="2"/>
  <c r="S60" i="2"/>
  <c r="U60" i="2"/>
  <c r="L56" i="2"/>
  <c r="O56" i="2"/>
  <c r="S56" i="2"/>
  <c r="T56" i="2"/>
  <c r="O52" i="2"/>
  <c r="S52" i="2"/>
  <c r="T52" i="2"/>
  <c r="M52" i="2"/>
  <c r="N52" i="2"/>
  <c r="O48" i="2"/>
  <c r="S48" i="2"/>
  <c r="T48" i="2"/>
  <c r="L48" i="2"/>
  <c r="N48" i="2"/>
  <c r="Q44" i="2"/>
  <c r="P44" i="2"/>
  <c r="O36" i="2"/>
  <c r="S36" i="2"/>
  <c r="T36" i="2"/>
  <c r="L36" i="2"/>
  <c r="N36" i="2"/>
  <c r="Q28" i="2"/>
  <c r="P28" i="2"/>
  <c r="O24" i="2"/>
  <c r="S24" i="2"/>
  <c r="T24" i="2"/>
  <c r="M24" i="2"/>
  <c r="Q20" i="2"/>
  <c r="P20" i="2"/>
  <c r="Q12" i="2"/>
  <c r="P12" i="2"/>
  <c r="O66" i="2"/>
  <c r="S66" i="2"/>
  <c r="T66" i="2"/>
  <c r="O50" i="2"/>
  <c r="S50" i="2"/>
  <c r="T50" i="2"/>
  <c r="O34" i="2"/>
  <c r="S34" i="2"/>
  <c r="T34" i="2"/>
  <c r="J12" i="2"/>
  <c r="J19" i="2"/>
  <c r="J22" i="2"/>
  <c r="J26" i="2"/>
  <c r="J35" i="2"/>
  <c r="J38" i="2"/>
  <c r="J51" i="2"/>
  <c r="J54" i="2"/>
  <c r="J58" i="2"/>
  <c r="J67" i="2"/>
  <c r="J74" i="2"/>
  <c r="M14" i="2"/>
  <c r="L22" i="2"/>
  <c r="L31" i="2"/>
  <c r="N31" i="2"/>
  <c r="M34" i="2"/>
  <c r="N34" i="2"/>
  <c r="L44" i="2"/>
  <c r="N44" i="2"/>
  <c r="L47" i="2"/>
  <c r="N47" i="2"/>
  <c r="L50" i="2"/>
  <c r="M56" i="2"/>
  <c r="M66" i="2"/>
  <c r="N66" i="2"/>
  <c r="M70" i="2"/>
  <c r="N70" i="2"/>
  <c r="P40" i="2"/>
  <c r="O62" i="2"/>
  <c r="S62" i="2"/>
  <c r="T62" i="2"/>
  <c r="O46" i="2"/>
  <c r="S46" i="2"/>
  <c r="T46" i="2"/>
  <c r="J13" i="2"/>
  <c r="K73" i="2"/>
  <c r="K69" i="2"/>
  <c r="K65" i="2"/>
  <c r="L65" i="2"/>
  <c r="K61" i="2"/>
  <c r="K57" i="2"/>
  <c r="K53" i="2"/>
  <c r="K49" i="2"/>
  <c r="K45" i="2"/>
  <c r="K41" i="2"/>
  <c r="K37" i="2"/>
  <c r="K33" i="2"/>
  <c r="K29" i="2"/>
  <c r="K25" i="2"/>
  <c r="K21" i="2"/>
  <c r="K17" i="2"/>
  <c r="K13" i="2"/>
  <c r="R40" i="2"/>
  <c r="R20" i="2"/>
  <c r="R54" i="2"/>
  <c r="R74" i="2"/>
  <c r="P76" i="2"/>
  <c r="R16" i="2"/>
  <c r="R32" i="2"/>
  <c r="L21" i="2"/>
  <c r="N24" i="2"/>
  <c r="L45" i="2"/>
  <c r="N50" i="2"/>
  <c r="N12" i="2"/>
  <c r="L25" i="2"/>
  <c r="N28" i="2"/>
  <c r="L57" i="2"/>
  <c r="L73" i="2"/>
  <c r="N16" i="2"/>
  <c r="N22" i="2"/>
  <c r="N32" i="2"/>
  <c r="N46" i="2"/>
  <c r="N9" i="2"/>
  <c r="J17" i="2"/>
  <c r="J33" i="2"/>
  <c r="J49" i="2"/>
  <c r="J14" i="2"/>
  <c r="J41" i="2"/>
  <c r="J57" i="2"/>
  <c r="H21" i="2"/>
  <c r="J21" i="2"/>
  <c r="H29" i="2"/>
  <c r="J29" i="2"/>
  <c r="H37" i="2"/>
  <c r="J37" i="2"/>
  <c r="H45" i="2"/>
  <c r="J45" i="2"/>
  <c r="H53" i="2"/>
  <c r="J53" i="2"/>
  <c r="H61" i="2"/>
  <c r="J61" i="2"/>
  <c r="H69" i="2"/>
  <c r="J69" i="2"/>
  <c r="J25" i="2"/>
  <c r="J65" i="2"/>
  <c r="J73" i="2"/>
  <c r="J11" i="2"/>
  <c r="J9" i="2"/>
  <c r="F26" i="2"/>
  <c r="F27" i="2"/>
  <c r="F31" i="2"/>
  <c r="F61" i="2"/>
  <c r="F74" i="2"/>
  <c r="F76" i="2"/>
  <c r="F44" i="2"/>
  <c r="F48" i="2"/>
  <c r="F12" i="2"/>
  <c r="F64" i="2"/>
  <c r="F71" i="2"/>
  <c r="F43" i="2"/>
  <c r="F67" i="2"/>
  <c r="F69" i="2"/>
  <c r="F63" i="2"/>
  <c r="F23" i="2"/>
  <c r="F32" i="2"/>
  <c r="F29" i="2"/>
  <c r="F22" i="2"/>
  <c r="F30" i="2"/>
  <c r="F28" i="2"/>
  <c r="F25" i="2"/>
  <c r="F24" i="2"/>
  <c r="F21" i="2"/>
  <c r="F73" i="2"/>
  <c r="F68" i="2"/>
  <c r="F70" i="2"/>
  <c r="F72" i="2"/>
  <c r="F34" i="2"/>
  <c r="F40" i="2"/>
  <c r="F52" i="2"/>
  <c r="F66" i="2"/>
  <c r="F47" i="2"/>
  <c r="F59" i="2"/>
  <c r="F58" i="2"/>
  <c r="F65" i="2"/>
  <c r="F42" i="2"/>
  <c r="F41" i="2"/>
  <c r="F46" i="2"/>
  <c r="F45" i="2"/>
  <c r="F49" i="2"/>
  <c r="F57" i="2"/>
  <c r="F56" i="2"/>
  <c r="F37" i="2"/>
  <c r="F75" i="2"/>
  <c r="F33" i="2"/>
  <c r="F38" i="2"/>
  <c r="F53" i="2"/>
  <c r="F55" i="2"/>
  <c r="F60" i="2"/>
  <c r="F62" i="2"/>
  <c r="F50" i="2"/>
  <c r="F11" i="2"/>
  <c r="F51" i="2"/>
  <c r="F39" i="2"/>
  <c r="F54" i="2"/>
  <c r="F36" i="2"/>
  <c r="F35" i="2"/>
  <c r="F15" i="2"/>
  <c r="F14" i="2"/>
  <c r="F20" i="2"/>
  <c r="F16" i="2"/>
  <c r="F17" i="2"/>
  <c r="F19" i="2"/>
  <c r="F18" i="2"/>
  <c r="F10" i="2"/>
  <c r="F9" i="2"/>
  <c r="F13" i="2"/>
  <c r="C11" i="4"/>
  <c r="C9" i="4"/>
  <c r="C8" i="4"/>
  <c r="B8" i="3"/>
  <c r="C8" i="3" s="1"/>
  <c r="C12" i="4"/>
  <c r="D10" i="4" a="1"/>
  <c r="D10" i="4" s="1"/>
  <c r="C10" i="4"/>
  <c r="V62" i="2"/>
  <c r="V23" i="2"/>
  <c r="T27" i="2"/>
  <c r="V27" i="2"/>
  <c r="N56" i="2"/>
  <c r="R28" i="2"/>
  <c r="R44" i="2"/>
  <c r="Q76" i="2"/>
  <c r="R76" i="2"/>
  <c r="S76" i="2"/>
  <c r="U72" i="2"/>
  <c r="V72" i="2"/>
  <c r="U64" i="2"/>
  <c r="T60" i="2"/>
  <c r="V60" i="2"/>
  <c r="U52" i="2"/>
  <c r="V52" i="2"/>
  <c r="U36" i="2"/>
  <c r="V36" i="2"/>
  <c r="V75" i="2"/>
  <c r="T9" i="2"/>
  <c r="V9" i="2"/>
  <c r="U62" i="2"/>
  <c r="U55" i="2"/>
  <c r="V55" i="2"/>
  <c r="U39" i="2"/>
  <c r="V39" i="2"/>
  <c r="U31" i="2"/>
  <c r="V31" i="2"/>
  <c r="U23" i="2"/>
  <c r="V68" i="2"/>
  <c r="U46" i="2"/>
  <c r="V46" i="2"/>
  <c r="T51" i="2"/>
  <c r="V51" i="2"/>
  <c r="R12" i="2"/>
  <c r="R47" i="2"/>
  <c r="N74" i="2"/>
  <c r="R15" i="2"/>
  <c r="N27" i="2"/>
  <c r="R18" i="2"/>
  <c r="T64" i="2"/>
  <c r="V64" i="2"/>
  <c r="U58" i="2"/>
  <c r="V58" i="2"/>
  <c r="U50" i="2"/>
  <c r="V50" i="2"/>
  <c r="U42" i="2"/>
  <c r="V42" i="2"/>
  <c r="U34" i="2"/>
  <c r="V34" i="2"/>
  <c r="U26" i="2"/>
  <c r="V26" i="2"/>
  <c r="U10" i="2"/>
  <c r="V10" i="2"/>
  <c r="U71" i="2"/>
  <c r="V71" i="2"/>
  <c r="U63" i="2"/>
  <c r="V63" i="2"/>
  <c r="U66" i="2"/>
  <c r="V66" i="2"/>
  <c r="J71" i="2"/>
  <c r="R14" i="2"/>
  <c r="R30" i="2"/>
  <c r="U56" i="2"/>
  <c r="V56" i="2"/>
  <c r="U48" i="2"/>
  <c r="V48" i="2"/>
  <c r="U24" i="2"/>
  <c r="V24" i="2"/>
  <c r="D12" i="4" a="1"/>
  <c r="D12" i="4" s="1"/>
  <c r="E12" i="4" a="1"/>
  <c r="E12" i="4" s="1"/>
  <c r="M37" i="2"/>
  <c r="O37" i="2"/>
  <c r="S37" i="2"/>
  <c r="Q66" i="2"/>
  <c r="P66" i="2"/>
  <c r="R66" i="2"/>
  <c r="Q52" i="2"/>
  <c r="P52" i="2"/>
  <c r="R52" i="2"/>
  <c r="Q68" i="2"/>
  <c r="P68" i="2"/>
  <c r="R68" i="2"/>
  <c r="Q59" i="2"/>
  <c r="P59" i="2"/>
  <c r="M25" i="2"/>
  <c r="O25" i="2"/>
  <c r="S25" i="2"/>
  <c r="L41" i="2"/>
  <c r="N41" i="2"/>
  <c r="O41" i="2"/>
  <c r="S41" i="2"/>
  <c r="M41" i="2"/>
  <c r="M57" i="2"/>
  <c r="O57" i="2"/>
  <c r="S57" i="2"/>
  <c r="M73" i="2"/>
  <c r="N73" i="2"/>
  <c r="O73" i="2"/>
  <c r="S73" i="2"/>
  <c r="Q56" i="2"/>
  <c r="P56" i="2"/>
  <c r="R56" i="2"/>
  <c r="Q72" i="2"/>
  <c r="P72" i="2"/>
  <c r="N14" i="2"/>
  <c r="Q9" i="2"/>
  <c r="P9" i="2"/>
  <c r="Q42" i="2"/>
  <c r="P42" i="2"/>
  <c r="N19" i="2"/>
  <c r="Q23" i="2"/>
  <c r="R23" i="2"/>
  <c r="P23" i="2"/>
  <c r="Q27" i="2"/>
  <c r="P27" i="2"/>
  <c r="R27" i="2"/>
  <c r="N43" i="2"/>
  <c r="Q51" i="2"/>
  <c r="P51" i="2"/>
  <c r="R51" i="2"/>
  <c r="M21" i="2"/>
  <c r="N21" i="2"/>
  <c r="O21" i="2"/>
  <c r="S21" i="2"/>
  <c r="M69" i="2"/>
  <c r="O69" i="2"/>
  <c r="S69" i="2"/>
  <c r="L69" i="2"/>
  <c r="N69" i="2"/>
  <c r="Q70" i="2"/>
  <c r="P70" i="2"/>
  <c r="P63" i="2"/>
  <c r="Q63" i="2"/>
  <c r="Q67" i="2"/>
  <c r="P67" i="2"/>
  <c r="N57" i="2"/>
  <c r="L37" i="2"/>
  <c r="N37" i="2"/>
  <c r="R70" i="2"/>
  <c r="L13" i="2"/>
  <c r="N13" i="2"/>
  <c r="O13" i="2"/>
  <c r="S13" i="2"/>
  <c r="M13" i="2"/>
  <c r="L29" i="2"/>
  <c r="O29" i="2"/>
  <c r="S29" i="2"/>
  <c r="M29" i="2"/>
  <c r="M45" i="2"/>
  <c r="N45" i="2"/>
  <c r="O45" i="2"/>
  <c r="S45" i="2"/>
  <c r="M61" i="2"/>
  <c r="O61" i="2"/>
  <c r="S61" i="2"/>
  <c r="L61" i="2"/>
  <c r="Q34" i="2"/>
  <c r="P34" i="2"/>
  <c r="R34" i="2"/>
  <c r="Q24" i="2"/>
  <c r="P24" i="2"/>
  <c r="Q36" i="2"/>
  <c r="P36" i="2"/>
  <c r="R36" i="2"/>
  <c r="Q48" i="2"/>
  <c r="P48" i="2"/>
  <c r="P64" i="2"/>
  <c r="Q64" i="2"/>
  <c r="Q22" i="2"/>
  <c r="P22" i="2"/>
  <c r="N30" i="2"/>
  <c r="P58" i="2"/>
  <c r="Q58" i="2"/>
  <c r="Q31" i="2"/>
  <c r="P31" i="2"/>
  <c r="Q19" i="2"/>
  <c r="P19" i="2"/>
  <c r="R19" i="2"/>
  <c r="N39" i="2"/>
  <c r="Q43" i="2"/>
  <c r="P43" i="2"/>
  <c r="R43" i="2"/>
  <c r="N71" i="2"/>
  <c r="N25" i="2"/>
  <c r="M53" i="2"/>
  <c r="O53" i="2"/>
  <c r="S53" i="2"/>
  <c r="L53" i="2"/>
  <c r="N53" i="2"/>
  <c r="Q62" i="2"/>
  <c r="P62" i="2"/>
  <c r="Q35" i="2"/>
  <c r="P35" i="2"/>
  <c r="R35" i="2"/>
  <c r="Q55" i="2"/>
  <c r="P55" i="2"/>
  <c r="R55" i="2"/>
  <c r="R62" i="2"/>
  <c r="M17" i="2"/>
  <c r="O17" i="2"/>
  <c r="S17" i="2"/>
  <c r="L17" i="2"/>
  <c r="M33" i="2"/>
  <c r="O33" i="2"/>
  <c r="S33" i="2"/>
  <c r="L33" i="2"/>
  <c r="L49" i="2"/>
  <c r="O49" i="2"/>
  <c r="S49" i="2"/>
  <c r="M49" i="2"/>
  <c r="M65" i="2"/>
  <c r="N65" i="2"/>
  <c r="O65" i="2"/>
  <c r="S65" i="2"/>
  <c r="Q46" i="2"/>
  <c r="P46" i="2"/>
  <c r="R46" i="2"/>
  <c r="Q50" i="2"/>
  <c r="P50" i="2"/>
  <c r="P60" i="2"/>
  <c r="Q60" i="2"/>
  <c r="N76" i="2"/>
  <c r="Q26" i="2"/>
  <c r="P26" i="2"/>
  <c r="Q38" i="2"/>
  <c r="P38" i="2"/>
  <c r="N18" i="2"/>
  <c r="N63" i="2"/>
  <c r="Q10" i="2"/>
  <c r="P10" i="2"/>
  <c r="P11" i="2"/>
  <c r="Q11" i="2"/>
  <c r="Q39" i="2"/>
  <c r="P39" i="2"/>
  <c r="N55" i="2"/>
  <c r="Q71" i="2"/>
  <c r="P71" i="2"/>
  <c r="R71" i="2"/>
  <c r="Q75" i="2"/>
  <c r="P75" i="2"/>
  <c r="F9" i="4" a="1"/>
  <c r="F9" i="4" s="1"/>
  <c r="T49" i="2"/>
  <c r="V49" i="2"/>
  <c r="U49" i="2"/>
  <c r="T53" i="2"/>
  <c r="U53" i="2"/>
  <c r="T29" i="2"/>
  <c r="V29" i="2"/>
  <c r="U29" i="2"/>
  <c r="U69" i="2"/>
  <c r="T69" i="2"/>
  <c r="V69" i="2"/>
  <c r="U25" i="2"/>
  <c r="T25" i="2"/>
  <c r="R59" i="2"/>
  <c r="U76" i="2"/>
  <c r="T76" i="2"/>
  <c r="T13" i="2"/>
  <c r="V13" i="2"/>
  <c r="U13" i="2"/>
  <c r="T37" i="2"/>
  <c r="V37" i="2"/>
  <c r="U37" i="2"/>
  <c r="R11" i="2"/>
  <c r="T65" i="2"/>
  <c r="V65" i="2"/>
  <c r="U65" i="2"/>
  <c r="T45" i="2"/>
  <c r="V45" i="2"/>
  <c r="U45" i="2"/>
  <c r="R67" i="2"/>
  <c r="T73" i="2"/>
  <c r="U73" i="2"/>
  <c r="T33" i="2"/>
  <c r="U33" i="2"/>
  <c r="U61" i="2"/>
  <c r="T61" i="2"/>
  <c r="V61" i="2"/>
  <c r="U57" i="2"/>
  <c r="T57" i="2"/>
  <c r="V57" i="2"/>
  <c r="R39" i="2"/>
  <c r="R10" i="2"/>
  <c r="R38" i="2"/>
  <c r="N33" i="2"/>
  <c r="T17" i="2"/>
  <c r="V17" i="2"/>
  <c r="U17" i="2"/>
  <c r="T21" i="2"/>
  <c r="U21" i="2"/>
  <c r="R9" i="2"/>
  <c r="U41" i="2"/>
  <c r="T41" i="2"/>
  <c r="Q61" i="2"/>
  <c r="P61" i="2"/>
  <c r="Q13" i="2"/>
  <c r="P13" i="2"/>
  <c r="Q41" i="2"/>
  <c r="P41" i="2"/>
  <c r="R41" i="2"/>
  <c r="Q33" i="2"/>
  <c r="P33" i="2"/>
  <c r="R33" i="2"/>
  <c r="Q53" i="2"/>
  <c r="P53" i="2"/>
  <c r="R53" i="2"/>
  <c r="R58" i="2"/>
  <c r="Q29" i="2"/>
  <c r="P29" i="2"/>
  <c r="R63" i="2"/>
  <c r="Q69" i="2"/>
  <c r="P69" i="2"/>
  <c r="P57" i="2"/>
  <c r="R57" i="2"/>
  <c r="Q57" i="2"/>
  <c r="Q17" i="2"/>
  <c r="P17" i="2"/>
  <c r="R17" i="2"/>
  <c r="R26" i="2"/>
  <c r="R60" i="2"/>
  <c r="Q49" i="2"/>
  <c r="P49" i="2"/>
  <c r="R49" i="2"/>
  <c r="R31" i="2"/>
  <c r="R64" i="2"/>
  <c r="Q45" i="2"/>
  <c r="P45" i="2"/>
  <c r="R45" i="2"/>
  <c r="N29" i="2"/>
  <c r="R42" i="2"/>
  <c r="Q25" i="2"/>
  <c r="P25" i="2"/>
  <c r="Q37" i="2"/>
  <c r="P37" i="2"/>
  <c r="R37" i="2"/>
  <c r="R75" i="2"/>
  <c r="R50" i="2"/>
  <c r="Q65" i="2"/>
  <c r="P65" i="2"/>
  <c r="R65" i="2"/>
  <c r="N49" i="2"/>
  <c r="N17" i="2"/>
  <c r="R22" i="2"/>
  <c r="R48" i="2"/>
  <c r="R24" i="2"/>
  <c r="N61" i="2"/>
  <c r="Q21" i="2"/>
  <c r="P21" i="2"/>
  <c r="R21" i="2"/>
  <c r="R72" i="2"/>
  <c r="P73" i="2"/>
  <c r="R73" i="2"/>
  <c r="Q73" i="2"/>
  <c r="F12" i="4" a="1"/>
  <c r="F12" i="4" s="1"/>
  <c r="E11" i="4" a="1"/>
  <c r="E11" i="4" s="1"/>
  <c r="G11" i="4" a="1"/>
  <c r="G11" i="4" s="1"/>
  <c r="G12" i="4" a="1"/>
  <c r="G12" i="4" s="1"/>
  <c r="G10" i="4" a="1"/>
  <c r="G10" i="4" s="1"/>
  <c r="E10" i="4" a="1"/>
  <c r="E10" i="4" s="1"/>
  <c r="R25" i="2"/>
  <c r="R13" i="2"/>
  <c r="V41" i="2"/>
  <c r="V21" i="2"/>
  <c r="V33" i="2"/>
  <c r="V53" i="2"/>
  <c r="V25" i="2"/>
  <c r="R29" i="2"/>
  <c r="R61" i="2"/>
  <c r="V73" i="2"/>
  <c r="V76" i="2"/>
  <c r="F11" i="4" a="1"/>
  <c r="F11" i="4" s="1"/>
  <c r="R69" i="2"/>
  <c r="F10" i="4" a="1"/>
  <c r="F10" i="4" s="1"/>
  <c r="E13" i="19" l="1"/>
  <c r="E21" i="36" s="1"/>
  <c r="B13" i="19"/>
  <c r="B21" i="36" s="1"/>
  <c r="D13" i="19"/>
  <c r="D21" i="36" s="1"/>
  <c r="R15" i="4"/>
  <c r="J120" i="26"/>
  <c r="I124" i="26"/>
  <c r="J124" i="26" s="1"/>
  <c r="K108" i="26"/>
  <c r="M108" i="26" s="1"/>
  <c r="F100" i="26"/>
  <c r="I100" i="26"/>
  <c r="J100" i="26" s="1"/>
  <c r="F99" i="26"/>
  <c r="F106" i="26"/>
  <c r="F82" i="26"/>
  <c r="F93" i="24"/>
  <c r="F80" i="24"/>
  <c r="H24" i="24"/>
  <c r="H78" i="24"/>
  <c r="H62" i="24"/>
  <c r="K39" i="24"/>
  <c r="M39" i="24" s="1"/>
  <c r="K98" i="26"/>
  <c r="O98" i="26" s="1"/>
  <c r="I127" i="26"/>
  <c r="F104" i="26"/>
  <c r="I102" i="26"/>
  <c r="I105" i="26"/>
  <c r="L108" i="26"/>
  <c r="N108" i="26" s="1"/>
  <c r="H105" i="26"/>
  <c r="J105" i="26" s="1"/>
  <c r="F107" i="26"/>
  <c r="H102" i="26"/>
  <c r="I86" i="26"/>
  <c r="I80" i="26"/>
  <c r="K80" i="26"/>
  <c r="M80" i="26" s="1"/>
  <c r="F122" i="26"/>
  <c r="F129" i="26"/>
  <c r="F129" i="24"/>
  <c r="F122" i="24"/>
  <c r="F127" i="24"/>
  <c r="F132" i="24"/>
  <c r="I110" i="24"/>
  <c r="F106" i="24"/>
  <c r="H110" i="24"/>
  <c r="H106" i="24"/>
  <c r="J106" i="24" s="1"/>
  <c r="I77" i="24"/>
  <c r="I78" i="24"/>
  <c r="F81" i="24"/>
  <c r="F82" i="24"/>
  <c r="H65" i="24"/>
  <c r="K12" i="24"/>
  <c r="L12" i="24" s="1"/>
  <c r="K14" i="24"/>
  <c r="O14" i="24" s="1"/>
  <c r="P14" i="24" s="1"/>
  <c r="L15" i="24"/>
  <c r="N15" i="24" s="1"/>
  <c r="F105" i="24"/>
  <c r="Q8" i="28" s="1"/>
  <c r="Q13" i="28" s="1"/>
  <c r="F109" i="24"/>
  <c r="W44" i="1"/>
  <c r="W39" i="1"/>
  <c r="F13" i="19"/>
  <c r="F21" i="36" s="1"/>
  <c r="I9" i="37"/>
  <c r="D9" i="37" s="1"/>
  <c r="I33" i="33"/>
  <c r="C13" i="19"/>
  <c r="C21" i="36" s="1"/>
  <c r="G25" i="37"/>
  <c r="B11" i="19"/>
  <c r="B19" i="36" s="1"/>
  <c r="E25" i="37"/>
  <c r="H19" i="30"/>
  <c r="H24" i="30" s="1"/>
  <c r="B80" i="30"/>
  <c r="D78" i="30"/>
  <c r="D80" i="30" s="1"/>
  <c r="C78" i="30"/>
  <c r="E78" i="30"/>
  <c r="E80" i="30" s="1"/>
  <c r="D70" i="30"/>
  <c r="D72" i="30" s="1"/>
  <c r="C70" i="30"/>
  <c r="E70" i="30"/>
  <c r="E72" i="30" s="1"/>
  <c r="B72" i="30"/>
  <c r="E23" i="19"/>
  <c r="D23" i="19"/>
  <c r="B62" i="30"/>
  <c r="E48" i="30"/>
  <c r="E50" i="30" s="1"/>
  <c r="B50" i="30"/>
  <c r="C48" i="30"/>
  <c r="D48" i="30"/>
  <c r="D50" i="30" s="1"/>
  <c r="W52" i="1"/>
  <c r="Y21" i="1"/>
  <c r="X21" i="1"/>
  <c r="W26" i="1"/>
  <c r="W43" i="1"/>
  <c r="W55" i="1"/>
  <c r="W56" i="1"/>
  <c r="W47" i="1"/>
  <c r="W51" i="1"/>
  <c r="F120" i="24"/>
  <c r="F131" i="24"/>
  <c r="H125" i="24"/>
  <c r="J125" i="24" s="1"/>
  <c r="F124" i="24"/>
  <c r="F126" i="24"/>
  <c r="D10" i="28" s="1"/>
  <c r="P10" i="28" s="1"/>
  <c r="K97" i="24"/>
  <c r="O97" i="24" s="1"/>
  <c r="Q97" i="24" s="1"/>
  <c r="F95" i="24"/>
  <c r="I97" i="24"/>
  <c r="J97" i="24" s="1"/>
  <c r="J101" i="24" s="1"/>
  <c r="I96" i="24"/>
  <c r="F96" i="24"/>
  <c r="L78" i="24"/>
  <c r="N78" i="24" s="1"/>
  <c r="O78" i="24"/>
  <c r="Q78" i="24" s="1"/>
  <c r="H66" i="24"/>
  <c r="J66" i="24" s="1"/>
  <c r="J68" i="24" s="1"/>
  <c r="I50" i="24"/>
  <c r="J50" i="24" s="1"/>
  <c r="K49" i="24"/>
  <c r="O49" i="24" s="1"/>
  <c r="H16" i="24"/>
  <c r="J16" i="24" s="1"/>
  <c r="J19" i="24" s="1"/>
  <c r="H12" i="24"/>
  <c r="J12" i="24" s="1"/>
  <c r="H15" i="24"/>
  <c r="O66" i="24"/>
  <c r="Q66" i="24" s="1"/>
  <c r="M66" i="24"/>
  <c r="L66" i="24"/>
  <c r="N66" i="24" s="1"/>
  <c r="K48" i="24"/>
  <c r="H38" i="24"/>
  <c r="H48" i="24"/>
  <c r="J48" i="24" s="1"/>
  <c r="I132" i="24"/>
  <c r="F97" i="24"/>
  <c r="K61" i="24"/>
  <c r="O61" i="24" s="1"/>
  <c r="H82" i="24"/>
  <c r="F94" i="24"/>
  <c r="D9" i="28" s="1"/>
  <c r="P9" i="28" s="1"/>
  <c r="F108" i="24"/>
  <c r="I66" i="24"/>
  <c r="O123" i="24"/>
  <c r="S123" i="24" s="1"/>
  <c r="U123" i="24" s="1"/>
  <c r="K50" i="24"/>
  <c r="O50" i="24" s="1"/>
  <c r="H28" i="24"/>
  <c r="H132" i="24"/>
  <c r="O27" i="24"/>
  <c r="S27" i="24" s="1"/>
  <c r="U27" i="24" s="1"/>
  <c r="F91" i="24"/>
  <c r="I79" i="24"/>
  <c r="O28" i="24"/>
  <c r="P28" i="24" s="1"/>
  <c r="I82" i="24"/>
  <c r="K107" i="24"/>
  <c r="L107" i="24" s="1"/>
  <c r="H79" i="24"/>
  <c r="I38" i="24"/>
  <c r="M28" i="24"/>
  <c r="N28" i="24" s="1"/>
  <c r="H123" i="24"/>
  <c r="J123" i="24" s="1"/>
  <c r="I65" i="24"/>
  <c r="I93" i="24"/>
  <c r="F92" i="24"/>
  <c r="H107" i="24"/>
  <c r="J107" i="24" s="1"/>
  <c r="H93" i="24"/>
  <c r="I108" i="24"/>
  <c r="J108" i="24" s="1"/>
  <c r="K96" i="24"/>
  <c r="M96" i="24" s="1"/>
  <c r="O93" i="24"/>
  <c r="M93" i="24"/>
  <c r="L93" i="24"/>
  <c r="N93" i="24" s="1"/>
  <c r="M95" i="24"/>
  <c r="O95" i="24"/>
  <c r="S95" i="24" s="1"/>
  <c r="U95" i="24" s="1"/>
  <c r="L38" i="24"/>
  <c r="O38" i="24"/>
  <c r="Q38" i="24" s="1"/>
  <c r="M38" i="24"/>
  <c r="O132" i="24"/>
  <c r="L132" i="24"/>
  <c r="L97" i="24"/>
  <c r="H126" i="24"/>
  <c r="K119" i="24"/>
  <c r="O119" i="24" s="1"/>
  <c r="P119" i="24" s="1"/>
  <c r="K129" i="24"/>
  <c r="L129" i="24" s="1"/>
  <c r="M97" i="24"/>
  <c r="H13" i="24"/>
  <c r="J13" i="24" s="1"/>
  <c r="H80" i="24"/>
  <c r="M123" i="24"/>
  <c r="N123" i="24" s="1"/>
  <c r="I39" i="24"/>
  <c r="J39" i="24" s="1"/>
  <c r="O15" i="24"/>
  <c r="P15" i="24" s="1"/>
  <c r="I28" i="24"/>
  <c r="I62" i="24"/>
  <c r="H95" i="24"/>
  <c r="M27" i="24"/>
  <c r="N27" i="24" s="1"/>
  <c r="I26" i="24"/>
  <c r="J26" i="24" s="1"/>
  <c r="K13" i="24"/>
  <c r="I61" i="24"/>
  <c r="J61" i="24" s="1"/>
  <c r="K16" i="24"/>
  <c r="I95" i="24"/>
  <c r="K75" i="24"/>
  <c r="I126" i="24"/>
  <c r="I15" i="24"/>
  <c r="K52" i="24"/>
  <c r="F79" i="24"/>
  <c r="F111" i="24"/>
  <c r="F125" i="24"/>
  <c r="J96" i="24"/>
  <c r="I75" i="24"/>
  <c r="J75" i="24" s="1"/>
  <c r="I123" i="24"/>
  <c r="I14" i="24"/>
  <c r="J14" i="24" s="1"/>
  <c r="K26" i="24"/>
  <c r="K106" i="24"/>
  <c r="L106" i="24" s="1"/>
  <c r="K125" i="24"/>
  <c r="M125" i="24" s="1"/>
  <c r="J21" i="24"/>
  <c r="O60" i="24"/>
  <c r="Q60" i="24" s="1"/>
  <c r="I25" i="24"/>
  <c r="J25" i="24" s="1"/>
  <c r="I60" i="24"/>
  <c r="H60" i="24"/>
  <c r="H129" i="24"/>
  <c r="J129" i="24" s="1"/>
  <c r="K25" i="24"/>
  <c r="M25" i="24" s="1"/>
  <c r="I52" i="24"/>
  <c r="J52" i="24" s="1"/>
  <c r="S108" i="24"/>
  <c r="M61" i="24"/>
  <c r="I120" i="24"/>
  <c r="K120" i="24"/>
  <c r="H120" i="24"/>
  <c r="I130" i="24"/>
  <c r="H130" i="24"/>
  <c r="K130" i="24"/>
  <c r="I47" i="24"/>
  <c r="K47" i="24"/>
  <c r="H47" i="24"/>
  <c r="O110" i="24"/>
  <c r="L110" i="24"/>
  <c r="N110" i="24" s="1"/>
  <c r="N3" i="24"/>
  <c r="M62" i="24"/>
  <c r="L62" i="24"/>
  <c r="K124" i="24"/>
  <c r="H124" i="24"/>
  <c r="J124" i="24" s="1"/>
  <c r="L131" i="24"/>
  <c r="O131" i="24"/>
  <c r="M131" i="24"/>
  <c r="H35" i="24"/>
  <c r="I35" i="24"/>
  <c r="K35" i="24"/>
  <c r="K63" i="24"/>
  <c r="H63" i="24"/>
  <c r="I63" i="24"/>
  <c r="H121" i="24"/>
  <c r="J121" i="24" s="1"/>
  <c r="K121" i="24"/>
  <c r="I131" i="24"/>
  <c r="H131" i="24"/>
  <c r="J78" i="24"/>
  <c r="S62" i="24"/>
  <c r="P62" i="24"/>
  <c r="R62" i="24" s="1"/>
  <c r="L105" i="24"/>
  <c r="O105" i="24"/>
  <c r="L40" i="24"/>
  <c r="O40" i="24"/>
  <c r="M40" i="24"/>
  <c r="K81" i="24"/>
  <c r="H81" i="24"/>
  <c r="I81" i="24"/>
  <c r="P108" i="24"/>
  <c r="P97" i="24"/>
  <c r="R97" i="24" s="1"/>
  <c r="S97" i="24"/>
  <c r="K127" i="24"/>
  <c r="I127" i="24"/>
  <c r="J127" i="24" s="1"/>
  <c r="Q108" i="24"/>
  <c r="M82" i="24"/>
  <c r="O82" i="24"/>
  <c r="L82" i="24"/>
  <c r="M105" i="24"/>
  <c r="L77" i="24"/>
  <c r="O77" i="24"/>
  <c r="M77" i="24"/>
  <c r="K11" i="24"/>
  <c r="I11" i="24"/>
  <c r="J11" i="24" s="1"/>
  <c r="O23" i="24"/>
  <c r="M23" i="24"/>
  <c r="N23" i="24" s="1"/>
  <c r="I64" i="24"/>
  <c r="H64" i="24"/>
  <c r="O79" i="24"/>
  <c r="M79" i="24"/>
  <c r="L79" i="24"/>
  <c r="M111" i="24"/>
  <c r="N111" i="24" s="1"/>
  <c r="O111" i="24"/>
  <c r="H128" i="24"/>
  <c r="K128" i="24"/>
  <c r="I128" i="24"/>
  <c r="H23" i="24"/>
  <c r="I23" i="24"/>
  <c r="H37" i="24"/>
  <c r="J37" i="24" s="1"/>
  <c r="K37" i="24"/>
  <c r="O51" i="24"/>
  <c r="M51" i="24"/>
  <c r="O65" i="24"/>
  <c r="L65" i="24"/>
  <c r="M65" i="24"/>
  <c r="H94" i="24"/>
  <c r="K94" i="24"/>
  <c r="I94" i="24"/>
  <c r="M108" i="24"/>
  <c r="L108" i="24"/>
  <c r="I111" i="24"/>
  <c r="H111" i="24"/>
  <c r="M24" i="24"/>
  <c r="N24" i="24" s="1"/>
  <c r="O24" i="24"/>
  <c r="I51" i="24"/>
  <c r="J51" i="24" s="1"/>
  <c r="L95" i="24"/>
  <c r="S126" i="24"/>
  <c r="Q126" i="24"/>
  <c r="P126" i="24"/>
  <c r="K64" i="24"/>
  <c r="L51" i="24"/>
  <c r="K91" i="24"/>
  <c r="J91" i="24"/>
  <c r="M132" i="24"/>
  <c r="I27" i="24"/>
  <c r="H27" i="24"/>
  <c r="I105" i="24"/>
  <c r="H105" i="24"/>
  <c r="S66" i="24"/>
  <c r="P66" i="24"/>
  <c r="R66" i="24" s="1"/>
  <c r="M60" i="24"/>
  <c r="N60" i="24" s="1"/>
  <c r="I80" i="24"/>
  <c r="K59" i="24"/>
  <c r="I59" i="24"/>
  <c r="J59" i="24" s="1"/>
  <c r="I76" i="24"/>
  <c r="J76" i="24" s="1"/>
  <c r="K76" i="24"/>
  <c r="H109" i="24"/>
  <c r="J109" i="24" s="1"/>
  <c r="K109" i="24"/>
  <c r="I40" i="24"/>
  <c r="H40" i="24"/>
  <c r="M80" i="24"/>
  <c r="N80" i="24" s="1"/>
  <c r="O80" i="24"/>
  <c r="H119" i="24"/>
  <c r="J119" i="24" s="1"/>
  <c r="J49" i="24"/>
  <c r="H92" i="24"/>
  <c r="J92" i="24" s="1"/>
  <c r="K92" i="24"/>
  <c r="J122" i="24"/>
  <c r="K122" i="24"/>
  <c r="I24" i="24"/>
  <c r="J24" i="24" s="1"/>
  <c r="M126" i="24"/>
  <c r="L126" i="24"/>
  <c r="K36" i="24"/>
  <c r="H36" i="24"/>
  <c r="J36" i="24" s="1"/>
  <c r="H77" i="24"/>
  <c r="J77" i="24" s="1"/>
  <c r="M14" i="24"/>
  <c r="O121" i="26"/>
  <c r="F132" i="26"/>
  <c r="M83" i="26"/>
  <c r="H83" i="26"/>
  <c r="H127" i="26"/>
  <c r="M121" i="26"/>
  <c r="N121" i="26" s="1"/>
  <c r="F83" i="26"/>
  <c r="O107" i="26"/>
  <c r="S107" i="26" s="1"/>
  <c r="I83" i="26"/>
  <c r="L107" i="26"/>
  <c r="N107" i="26" s="1"/>
  <c r="I121" i="26"/>
  <c r="J121" i="26" s="1"/>
  <c r="K132" i="26"/>
  <c r="O132" i="26" s="1"/>
  <c r="F123" i="26"/>
  <c r="K101" i="26"/>
  <c r="L101" i="26" s="1"/>
  <c r="F126" i="26"/>
  <c r="H107" i="26"/>
  <c r="M105" i="26"/>
  <c r="O105" i="26"/>
  <c r="Q105" i="26" s="1"/>
  <c r="L105" i="26"/>
  <c r="M102" i="26"/>
  <c r="L102" i="26"/>
  <c r="N102" i="26" s="1"/>
  <c r="O102" i="26"/>
  <c r="P102" i="26" s="1"/>
  <c r="M127" i="26"/>
  <c r="L127" i="26"/>
  <c r="F121" i="26"/>
  <c r="F128" i="26"/>
  <c r="J80" i="26"/>
  <c r="K124" i="26"/>
  <c r="F86" i="26"/>
  <c r="P123" i="26"/>
  <c r="R123" i="26" s="1"/>
  <c r="F124" i="26"/>
  <c r="F102" i="26"/>
  <c r="H123" i="26"/>
  <c r="F127" i="26"/>
  <c r="F105" i="26"/>
  <c r="F98" i="26"/>
  <c r="I130" i="26"/>
  <c r="J130" i="26" s="1"/>
  <c r="F130" i="26"/>
  <c r="F108" i="26"/>
  <c r="I85" i="26"/>
  <c r="J85" i="26" s="1"/>
  <c r="P83" i="26"/>
  <c r="K130" i="26"/>
  <c r="O130" i="26" s="1"/>
  <c r="S130" i="26" s="1"/>
  <c r="H86" i="26"/>
  <c r="Q83" i="26"/>
  <c r="I107" i="26"/>
  <c r="K85" i="26"/>
  <c r="O85" i="26" s="1"/>
  <c r="P85" i="26" s="1"/>
  <c r="M122" i="26"/>
  <c r="M87" i="26"/>
  <c r="O87" i="26"/>
  <c r="L87" i="26"/>
  <c r="N87" i="26" s="1"/>
  <c r="Q122" i="26"/>
  <c r="P122" i="26"/>
  <c r="S122" i="26"/>
  <c r="O101" i="26"/>
  <c r="M101" i="26"/>
  <c r="K126" i="26"/>
  <c r="I126" i="26"/>
  <c r="H126" i="26"/>
  <c r="L131" i="26"/>
  <c r="I131" i="26"/>
  <c r="H106" i="26"/>
  <c r="K106" i="26"/>
  <c r="I106" i="26"/>
  <c r="F103" i="26"/>
  <c r="O88" i="26"/>
  <c r="M98" i="26"/>
  <c r="I101" i="26"/>
  <c r="J101" i="26" s="1"/>
  <c r="I99" i="26"/>
  <c r="F131" i="26"/>
  <c r="F80" i="26"/>
  <c r="H99" i="26"/>
  <c r="L120" i="26"/>
  <c r="N120" i="26" s="1"/>
  <c r="O120" i="26"/>
  <c r="I88" i="26"/>
  <c r="J88" i="26"/>
  <c r="O104" i="26"/>
  <c r="L122" i="26"/>
  <c r="T83" i="26"/>
  <c r="V83" i="26" s="1"/>
  <c r="I123" i="26"/>
  <c r="H98" i="26"/>
  <c r="J98" i="26" s="1"/>
  <c r="H82" i="26"/>
  <c r="J82" i="26" s="1"/>
  <c r="M104" i="26"/>
  <c r="N104" i="26" s="1"/>
  <c r="O86" i="26"/>
  <c r="M86" i="26"/>
  <c r="L86" i="26"/>
  <c r="M123" i="26"/>
  <c r="L123" i="26"/>
  <c r="O84" i="26"/>
  <c r="M131" i="26"/>
  <c r="K125" i="26"/>
  <c r="H125" i="26"/>
  <c r="J125" i="26" s="1"/>
  <c r="H87" i="26"/>
  <c r="I87" i="26"/>
  <c r="I108" i="26"/>
  <c r="J108" i="26" s="1"/>
  <c r="I132" i="26"/>
  <c r="J132" i="26" s="1"/>
  <c r="S123" i="26"/>
  <c r="L99" i="26"/>
  <c r="N99" i="26" s="1"/>
  <c r="O127" i="26"/>
  <c r="M100" i="26"/>
  <c r="N100" i="26" s="1"/>
  <c r="O100" i="26"/>
  <c r="H128" i="26"/>
  <c r="I128" i="26"/>
  <c r="K128" i="26"/>
  <c r="K129" i="26"/>
  <c r="I129" i="26"/>
  <c r="J129" i="26" s="1"/>
  <c r="H81" i="26"/>
  <c r="I81" i="26"/>
  <c r="O108" i="26"/>
  <c r="O131" i="26"/>
  <c r="K81" i="26"/>
  <c r="I122" i="26"/>
  <c r="H122" i="26"/>
  <c r="H84" i="26"/>
  <c r="I84" i="26"/>
  <c r="O99" i="26"/>
  <c r="L83" i="26"/>
  <c r="N83" i="26" s="1"/>
  <c r="M84" i="26"/>
  <c r="N84" i="26" s="1"/>
  <c r="H131" i="26"/>
  <c r="J104" i="26"/>
  <c r="K82" i="26"/>
  <c r="H103" i="26"/>
  <c r="J103" i="26" s="1"/>
  <c r="K103" i="26"/>
  <c r="F87" i="26"/>
  <c r="F84" i="26"/>
  <c r="M88" i="26"/>
  <c r="N88" i="26" s="1"/>
  <c r="I25" i="37"/>
  <c r="H25" i="37"/>
  <c r="C20" i="36"/>
  <c r="E20" i="36"/>
  <c r="H24" i="37"/>
  <c r="I21" i="8"/>
  <c r="D20" i="36"/>
  <c r="G24" i="37"/>
  <c r="B20" i="36"/>
  <c r="E24" i="37"/>
  <c r="F20" i="36"/>
  <c r="I24" i="37"/>
  <c r="AF11" i="28"/>
  <c r="AF10" i="28"/>
  <c r="AF9" i="28"/>
  <c r="AF12" i="28"/>
  <c r="Y25" i="4"/>
  <c r="F82" i="4" s="1"/>
  <c r="H10" i="29"/>
  <c r="AE8" i="28"/>
  <c r="F11" i="19"/>
  <c r="F19" i="36" s="1"/>
  <c r="C11" i="19"/>
  <c r="F25" i="37" s="1"/>
  <c r="D12" i="37"/>
  <c r="G12" i="19"/>
  <c r="D24" i="37" s="1"/>
  <c r="D24" i="30"/>
  <c r="R17" i="4"/>
  <c r="P17" i="4"/>
  <c r="S22" i="4"/>
  <c r="R23" i="4"/>
  <c r="P23" i="4"/>
  <c r="O25" i="4"/>
  <c r="G63" i="4" s="1"/>
  <c r="L16" i="4"/>
  <c r="L25" i="4" s="1"/>
  <c r="G57" i="4" s="1"/>
  <c r="G59" i="4" s="1"/>
  <c r="E7" i="37" s="1"/>
  <c r="M25" i="4"/>
  <c r="F57" i="4" s="1"/>
  <c r="S18" i="4"/>
  <c r="S24" i="4"/>
  <c r="S16" i="4"/>
  <c r="R19" i="4"/>
  <c r="P19" i="4"/>
  <c r="V25" i="4"/>
  <c r="F75" i="4" s="1"/>
  <c r="S20" i="4"/>
  <c r="R21" i="4"/>
  <c r="P21" i="4"/>
  <c r="D25" i="4"/>
  <c r="C26" i="4"/>
  <c r="B22" i="19" s="1"/>
  <c r="C25" i="4"/>
  <c r="C13" i="4"/>
  <c r="B58" i="4" s="1"/>
  <c r="H22" i="4"/>
  <c r="H12" i="4"/>
  <c r="H24" i="4"/>
  <c r="H21" i="4"/>
  <c r="S21" i="4" s="1"/>
  <c r="H23" i="4"/>
  <c r="S23" i="4" s="1"/>
  <c r="H19" i="4"/>
  <c r="S19" i="4" s="1"/>
  <c r="H16" i="4"/>
  <c r="H17" i="4"/>
  <c r="S17" i="4" s="1"/>
  <c r="H18" i="4"/>
  <c r="H20" i="4"/>
  <c r="H11" i="4"/>
  <c r="H10" i="4"/>
  <c r="H9" i="29"/>
  <c r="H12" i="29"/>
  <c r="H11" i="29"/>
  <c r="G13" i="29"/>
  <c r="D13" i="29"/>
  <c r="C13" i="29"/>
  <c r="F13" i="29"/>
  <c r="E13" i="29"/>
  <c r="H8" i="29"/>
  <c r="G13" i="19" l="1"/>
  <c r="G21" i="36"/>
  <c r="P15" i="4"/>
  <c r="E25" i="4"/>
  <c r="N122" i="26"/>
  <c r="R122" i="26"/>
  <c r="J127" i="26"/>
  <c r="L98" i="26"/>
  <c r="J86" i="26"/>
  <c r="J132" i="24"/>
  <c r="J139" i="24" s="1"/>
  <c r="M119" i="24"/>
  <c r="J110" i="24"/>
  <c r="O96" i="24"/>
  <c r="S96" i="24" s="1"/>
  <c r="P78" i="24"/>
  <c r="R78" i="24" s="1"/>
  <c r="S78" i="24"/>
  <c r="J65" i="24"/>
  <c r="J64" i="24"/>
  <c r="L39" i="24"/>
  <c r="O39" i="24"/>
  <c r="S39" i="24" s="1"/>
  <c r="N39" i="24"/>
  <c r="S14" i="24"/>
  <c r="Q14" i="24"/>
  <c r="L14" i="24"/>
  <c r="N14" i="24" s="1"/>
  <c r="M12" i="24"/>
  <c r="O12" i="24"/>
  <c r="Q12" i="24" s="1"/>
  <c r="N62" i="24"/>
  <c r="O25" i="24"/>
  <c r="J62" i="24"/>
  <c r="Q130" i="26"/>
  <c r="J107" i="26"/>
  <c r="N101" i="26"/>
  <c r="Q107" i="26"/>
  <c r="J83" i="26"/>
  <c r="X83" i="26" s="1"/>
  <c r="N131" i="26"/>
  <c r="P107" i="26"/>
  <c r="R107" i="26" s="1"/>
  <c r="R83" i="26"/>
  <c r="J122" i="26"/>
  <c r="J102" i="26"/>
  <c r="J131" i="26"/>
  <c r="N123" i="26"/>
  <c r="N105" i="26"/>
  <c r="N86" i="26"/>
  <c r="J81" i="26"/>
  <c r="L80" i="26"/>
  <c r="N80" i="26" s="1"/>
  <c r="O80" i="26"/>
  <c r="N98" i="26"/>
  <c r="L119" i="24"/>
  <c r="N119" i="24" s="1"/>
  <c r="N126" i="24"/>
  <c r="J131" i="24"/>
  <c r="J130" i="24"/>
  <c r="L96" i="24"/>
  <c r="J82" i="24"/>
  <c r="J89" i="24" s="1"/>
  <c r="L61" i="24"/>
  <c r="N61" i="24" s="1"/>
  <c r="L50" i="24"/>
  <c r="M50" i="24"/>
  <c r="N50" i="24" s="1"/>
  <c r="Y43" i="1"/>
  <c r="Y55" i="1"/>
  <c r="X52" i="1"/>
  <c r="Y52" i="1"/>
  <c r="Y47" i="1"/>
  <c r="Y56" i="1"/>
  <c r="X39" i="1"/>
  <c r="X44" i="1"/>
  <c r="Y51" i="1"/>
  <c r="Y44" i="1"/>
  <c r="W27" i="1"/>
  <c r="X27" i="1" s="1"/>
  <c r="W57" i="1"/>
  <c r="Y39" i="1"/>
  <c r="Z39" i="1" s="1"/>
  <c r="Z21" i="1"/>
  <c r="C80" i="30"/>
  <c r="F78" i="30"/>
  <c r="F80" i="30" s="1"/>
  <c r="C72" i="30"/>
  <c r="F70" i="30"/>
  <c r="F72" i="30" s="1"/>
  <c r="B64" i="30"/>
  <c r="E62" i="30"/>
  <c r="E64" i="30" s="1"/>
  <c r="D62" i="30"/>
  <c r="D64" i="30" s="1"/>
  <c r="C62" i="30"/>
  <c r="C23" i="19"/>
  <c r="G23" i="19" s="1"/>
  <c r="B55" i="30"/>
  <c r="C50" i="30"/>
  <c r="F48" i="30"/>
  <c r="F50" i="30" s="1"/>
  <c r="Y26" i="1"/>
  <c r="X26" i="1"/>
  <c r="W28" i="1"/>
  <c r="W29" i="1"/>
  <c r="X43" i="1"/>
  <c r="X47" i="1"/>
  <c r="W42" i="1"/>
  <c r="W15" i="1"/>
  <c r="W48" i="1"/>
  <c r="W53" i="1"/>
  <c r="X51" i="1"/>
  <c r="W18" i="1"/>
  <c r="W13" i="1"/>
  <c r="W54" i="1"/>
  <c r="W22" i="1"/>
  <c r="D8" i="4" a="1"/>
  <c r="D8" i="4" s="1"/>
  <c r="D13" i="4" s="1"/>
  <c r="B64" i="4" s="1"/>
  <c r="D64" i="4" s="1"/>
  <c r="D65" i="4" s="1"/>
  <c r="W45" i="1"/>
  <c r="X56" i="1"/>
  <c r="W25" i="1"/>
  <c r="W11" i="1"/>
  <c r="W38" i="1"/>
  <c r="X55" i="1"/>
  <c r="N132" i="24"/>
  <c r="N134" i="24" s="1"/>
  <c r="J126" i="24"/>
  <c r="R126" i="24"/>
  <c r="O106" i="24"/>
  <c r="P106" i="24" s="1"/>
  <c r="M107" i="24"/>
  <c r="N107" i="24" s="1"/>
  <c r="O107" i="24"/>
  <c r="Q107" i="24" s="1"/>
  <c r="N108" i="24"/>
  <c r="J93" i="24"/>
  <c r="J95" i="24"/>
  <c r="N77" i="24"/>
  <c r="J79" i="24"/>
  <c r="N82" i="24"/>
  <c r="N89" i="24" s="1"/>
  <c r="J81" i="24"/>
  <c r="L49" i="24"/>
  <c r="M49" i="24"/>
  <c r="N40" i="24"/>
  <c r="N41" i="24" s="1"/>
  <c r="J38" i="24"/>
  <c r="J18" i="24"/>
  <c r="J15" i="24"/>
  <c r="J22" i="24"/>
  <c r="J20" i="24"/>
  <c r="D13" i="28"/>
  <c r="B20" i="19" s="1"/>
  <c r="J17" i="24"/>
  <c r="J27" i="24"/>
  <c r="J28" i="24"/>
  <c r="J29" i="24" s="1"/>
  <c r="T27" i="24"/>
  <c r="V27" i="24" s="1"/>
  <c r="W27" i="24"/>
  <c r="X27" i="24" s="1"/>
  <c r="J23" i="24"/>
  <c r="P27" i="24"/>
  <c r="Q15" i="24"/>
  <c r="R15" i="24" s="1"/>
  <c r="S15" i="24"/>
  <c r="W15" i="24" s="1"/>
  <c r="N32" i="24"/>
  <c r="N33" i="24"/>
  <c r="N34" i="24"/>
  <c r="N31" i="24"/>
  <c r="N29" i="24"/>
  <c r="N30" i="24"/>
  <c r="N73" i="24"/>
  <c r="N70" i="24"/>
  <c r="N71" i="24"/>
  <c r="N67" i="24"/>
  <c r="N68" i="24"/>
  <c r="N69" i="24"/>
  <c r="N74" i="24"/>
  <c r="N72" i="24"/>
  <c r="W123" i="24"/>
  <c r="X123" i="24" s="1"/>
  <c r="J133" i="24"/>
  <c r="J69" i="24"/>
  <c r="J72" i="24"/>
  <c r="E10" i="28" s="1" a="1"/>
  <c r="E10" i="28" s="1"/>
  <c r="S10" i="28" s="1"/>
  <c r="J140" i="24"/>
  <c r="N97" i="24"/>
  <c r="N101" i="24" s="1"/>
  <c r="J67" i="24"/>
  <c r="J71" i="24"/>
  <c r="J63" i="24"/>
  <c r="J135" i="24"/>
  <c r="P123" i="24"/>
  <c r="O125" i="24"/>
  <c r="Q125" i="24" s="1"/>
  <c r="J40" i="24"/>
  <c r="J46" i="24" s="1"/>
  <c r="Q123" i="24"/>
  <c r="L125" i="24"/>
  <c r="N125" i="24" s="1"/>
  <c r="J120" i="24"/>
  <c r="Q27" i="24"/>
  <c r="N38" i="24"/>
  <c r="T123" i="24"/>
  <c r="V123" i="24" s="1"/>
  <c r="J128" i="24"/>
  <c r="R108" i="24"/>
  <c r="L48" i="24"/>
  <c r="O48" i="24"/>
  <c r="M48" i="24"/>
  <c r="J73" i="24"/>
  <c r="J47" i="24"/>
  <c r="J103" i="24"/>
  <c r="J99" i="24"/>
  <c r="J98" i="24"/>
  <c r="J70" i="24"/>
  <c r="N79" i="24"/>
  <c r="J60" i="24"/>
  <c r="J102" i="24"/>
  <c r="R14" i="24"/>
  <c r="G11" i="28" s="1" a="1"/>
  <c r="G11" i="28" s="1"/>
  <c r="Y11" i="28" s="1"/>
  <c r="J104" i="24"/>
  <c r="J105" i="24"/>
  <c r="J100" i="24"/>
  <c r="J94" i="24"/>
  <c r="J74" i="24"/>
  <c r="L25" i="24"/>
  <c r="N25" i="24" s="1"/>
  <c r="Q28" i="24"/>
  <c r="R28" i="24" s="1"/>
  <c r="R30" i="24" s="1"/>
  <c r="S28" i="24"/>
  <c r="J57" i="24"/>
  <c r="J54" i="24"/>
  <c r="E9" i="28" s="1" a="1"/>
  <c r="E9" i="28" s="1"/>
  <c r="S9" i="28" s="1"/>
  <c r="J53" i="24"/>
  <c r="J55" i="24"/>
  <c r="J58" i="24"/>
  <c r="E8" i="28" s="1" a="1"/>
  <c r="E8" i="28" s="1"/>
  <c r="T8" i="28" s="1"/>
  <c r="T13" i="28" s="1"/>
  <c r="B45" i="28" s="1"/>
  <c r="F45" i="28" s="1"/>
  <c r="F3" i="37" s="1"/>
  <c r="J56" i="24"/>
  <c r="J35" i="24"/>
  <c r="S60" i="24"/>
  <c r="U60" i="24" s="1"/>
  <c r="P132" i="24"/>
  <c r="S132" i="24"/>
  <c r="P95" i="24"/>
  <c r="R95" i="24" s="1"/>
  <c r="P60" i="24"/>
  <c r="R60" i="24" s="1"/>
  <c r="W95" i="24"/>
  <c r="Y95" i="24" s="1"/>
  <c r="J80" i="24"/>
  <c r="Q132" i="24"/>
  <c r="J111" i="24"/>
  <c r="J117" i="24" s="1"/>
  <c r="N51" i="24"/>
  <c r="J143" i="24"/>
  <c r="O52" i="24"/>
  <c r="L52" i="24"/>
  <c r="M52" i="24"/>
  <c r="P38" i="24"/>
  <c r="R38" i="24" s="1"/>
  <c r="S38" i="24"/>
  <c r="M13" i="24"/>
  <c r="O13" i="24"/>
  <c r="L13" i="24"/>
  <c r="Q95" i="24"/>
  <c r="J138" i="24"/>
  <c r="N131" i="24"/>
  <c r="J141" i="24"/>
  <c r="E11" i="28" a="1"/>
  <c r="E11" i="28" s="1"/>
  <c r="S11" i="28" s="1"/>
  <c r="N65" i="24"/>
  <c r="J145" i="24"/>
  <c r="M26" i="24"/>
  <c r="O26" i="24"/>
  <c r="L26" i="24"/>
  <c r="M75" i="24"/>
  <c r="L75" i="24"/>
  <c r="O75" i="24"/>
  <c r="N95" i="24"/>
  <c r="T95" i="24"/>
  <c r="V95" i="24" s="1"/>
  <c r="M129" i="24"/>
  <c r="N129" i="24" s="1"/>
  <c r="O129" i="24"/>
  <c r="M16" i="24"/>
  <c r="O16" i="24"/>
  <c r="L16" i="24"/>
  <c r="S119" i="24"/>
  <c r="Q119" i="24"/>
  <c r="R119" i="24" s="1"/>
  <c r="S93" i="24"/>
  <c r="Q93" i="24"/>
  <c r="P93" i="24"/>
  <c r="E12" i="28" a="1"/>
  <c r="E12" i="28" s="1"/>
  <c r="S12" i="28" s="1"/>
  <c r="N96" i="24"/>
  <c r="M106" i="24"/>
  <c r="N106" i="24" s="1"/>
  <c r="N105" i="24"/>
  <c r="N115" i="24"/>
  <c r="N112" i="24"/>
  <c r="N117" i="24"/>
  <c r="N116" i="24"/>
  <c r="N113" i="24"/>
  <c r="N114" i="24"/>
  <c r="N118" i="24"/>
  <c r="R101" i="24"/>
  <c r="R98" i="24"/>
  <c r="R102" i="24"/>
  <c r="R100" i="24"/>
  <c r="R104" i="24"/>
  <c r="R99" i="24"/>
  <c r="R103" i="24"/>
  <c r="N85" i="24"/>
  <c r="N90" i="24"/>
  <c r="N83" i="24"/>
  <c r="N87" i="24"/>
  <c r="N84" i="24"/>
  <c r="N88" i="24"/>
  <c r="L36" i="24"/>
  <c r="M36" i="24"/>
  <c r="O36" i="24"/>
  <c r="M109" i="24"/>
  <c r="L109" i="24"/>
  <c r="O109" i="24"/>
  <c r="Q106" i="24"/>
  <c r="S106" i="24"/>
  <c r="J88" i="24"/>
  <c r="J83" i="24"/>
  <c r="O47" i="24"/>
  <c r="L47" i="24"/>
  <c r="M47" i="24"/>
  <c r="N145" i="24"/>
  <c r="N143" i="24"/>
  <c r="N139" i="24"/>
  <c r="W126" i="24"/>
  <c r="U126" i="24"/>
  <c r="T126" i="24"/>
  <c r="P24" i="24"/>
  <c r="Q24" i="24"/>
  <c r="S24" i="24"/>
  <c r="N12" i="24"/>
  <c r="O127" i="24"/>
  <c r="M127" i="24"/>
  <c r="L127" i="24"/>
  <c r="S40" i="24"/>
  <c r="P40" i="24"/>
  <c r="Q40" i="24"/>
  <c r="L121" i="24"/>
  <c r="O121" i="24"/>
  <c r="M121" i="24"/>
  <c r="M122" i="24"/>
  <c r="L122" i="24"/>
  <c r="O122" i="24"/>
  <c r="S111" i="24"/>
  <c r="Q111" i="24"/>
  <c r="P111" i="24"/>
  <c r="L11" i="24"/>
  <c r="O11" i="24"/>
  <c r="M11" i="24"/>
  <c r="O130" i="24"/>
  <c r="L130" i="24"/>
  <c r="M130" i="24"/>
  <c r="Q25" i="24"/>
  <c r="P25" i="24"/>
  <c r="S25" i="24"/>
  <c r="O37" i="24"/>
  <c r="L37" i="24"/>
  <c r="M37" i="24"/>
  <c r="P61" i="24"/>
  <c r="S61" i="24"/>
  <c r="Q61" i="24"/>
  <c r="O76" i="24"/>
  <c r="L76" i="24"/>
  <c r="M76" i="24"/>
  <c r="Q39" i="24"/>
  <c r="O59" i="24"/>
  <c r="L59" i="24"/>
  <c r="M59" i="24"/>
  <c r="P96" i="24"/>
  <c r="Q96" i="24"/>
  <c r="W14" i="24"/>
  <c r="U14" i="24"/>
  <c r="T14" i="24"/>
  <c r="M91" i="24"/>
  <c r="L91" i="24"/>
  <c r="O91" i="24"/>
  <c r="Q50" i="24"/>
  <c r="P50" i="24"/>
  <c r="S50" i="24"/>
  <c r="P65" i="24"/>
  <c r="S65" i="24"/>
  <c r="Q65" i="24"/>
  <c r="P49" i="24"/>
  <c r="S49" i="24"/>
  <c r="Q49" i="24"/>
  <c r="P80" i="24"/>
  <c r="Q80" i="24"/>
  <c r="S80" i="24"/>
  <c r="W78" i="24"/>
  <c r="U78" i="24"/>
  <c r="T78" i="24"/>
  <c r="V78" i="24" s="1"/>
  <c r="S107" i="24"/>
  <c r="S131" i="24"/>
  <c r="Q131" i="24"/>
  <c r="P131" i="24"/>
  <c r="L64" i="24"/>
  <c r="O64" i="24"/>
  <c r="M64" i="24"/>
  <c r="P51" i="24"/>
  <c r="Q51" i="24"/>
  <c r="S51" i="24"/>
  <c r="S79" i="24"/>
  <c r="Q79" i="24"/>
  <c r="P79" i="24"/>
  <c r="S82" i="24"/>
  <c r="P82" i="24"/>
  <c r="Q82" i="24"/>
  <c r="T62" i="24"/>
  <c r="U62" i="24"/>
  <c r="W62" i="24"/>
  <c r="O63" i="24"/>
  <c r="L63" i="24"/>
  <c r="M63" i="24"/>
  <c r="O120" i="24"/>
  <c r="L120" i="24"/>
  <c r="M120" i="24"/>
  <c r="O35" i="24"/>
  <c r="M35" i="24"/>
  <c r="L35" i="24"/>
  <c r="R69" i="24"/>
  <c r="R70" i="24"/>
  <c r="R73" i="24"/>
  <c r="R74" i="24"/>
  <c r="R71" i="24"/>
  <c r="R67" i="24"/>
  <c r="R68" i="24"/>
  <c r="R72" i="24"/>
  <c r="Q110" i="24"/>
  <c r="P110" i="24"/>
  <c r="S110" i="24"/>
  <c r="W66" i="24"/>
  <c r="T66" i="24"/>
  <c r="U66" i="24"/>
  <c r="L128" i="24"/>
  <c r="M128" i="24"/>
  <c r="O128" i="24"/>
  <c r="M81" i="24"/>
  <c r="O81" i="24"/>
  <c r="L81" i="24"/>
  <c r="L124" i="24"/>
  <c r="M124" i="24"/>
  <c r="N124" i="24" s="1"/>
  <c r="O124" i="24"/>
  <c r="L94" i="24"/>
  <c r="O94" i="24"/>
  <c r="M94" i="24"/>
  <c r="S23" i="24"/>
  <c r="P23" i="24"/>
  <c r="Q23" i="24"/>
  <c r="P12" i="24"/>
  <c r="S12" i="24"/>
  <c r="U97" i="24"/>
  <c r="T97" i="24"/>
  <c r="W97" i="24"/>
  <c r="S105" i="24"/>
  <c r="Q105" i="24"/>
  <c r="P105" i="24"/>
  <c r="R105" i="24" s="1"/>
  <c r="W108" i="24"/>
  <c r="T108" i="24"/>
  <c r="U108" i="24"/>
  <c r="M92" i="24"/>
  <c r="O92" i="24"/>
  <c r="L92" i="24"/>
  <c r="S77" i="24"/>
  <c r="Q77" i="24"/>
  <c r="P77" i="24"/>
  <c r="P105" i="26"/>
  <c r="R105" i="26" s="1"/>
  <c r="L85" i="26"/>
  <c r="S105" i="26"/>
  <c r="U105" i="26" s="1"/>
  <c r="N127" i="26"/>
  <c r="Q85" i="26"/>
  <c r="R85" i="26" s="1"/>
  <c r="Q121" i="26"/>
  <c r="S121" i="26"/>
  <c r="P121" i="26"/>
  <c r="J84" i="26"/>
  <c r="S85" i="26"/>
  <c r="T85" i="26" s="1"/>
  <c r="M132" i="26"/>
  <c r="L132" i="26"/>
  <c r="P130" i="26"/>
  <c r="J123" i="26"/>
  <c r="M85" i="26"/>
  <c r="J99" i="26"/>
  <c r="Q102" i="26"/>
  <c r="R102" i="26" s="1"/>
  <c r="S102" i="26"/>
  <c r="U102" i="26" s="1"/>
  <c r="M124" i="26"/>
  <c r="L124" i="26"/>
  <c r="O124" i="26"/>
  <c r="M130" i="26"/>
  <c r="L130" i="26"/>
  <c r="J106" i="26"/>
  <c r="J126" i="26"/>
  <c r="N90" i="26"/>
  <c r="N91" i="26"/>
  <c r="N94" i="26"/>
  <c r="N97" i="26"/>
  <c r="N89" i="26"/>
  <c r="N93" i="26"/>
  <c r="N96" i="26"/>
  <c r="N92" i="26"/>
  <c r="N95" i="26"/>
  <c r="S84" i="26"/>
  <c r="Q84" i="26"/>
  <c r="P84" i="26"/>
  <c r="R84" i="26" s="1"/>
  <c r="S131" i="26"/>
  <c r="P131" i="26"/>
  <c r="Q131" i="26"/>
  <c r="M126" i="26"/>
  <c r="L126" i="26"/>
  <c r="O126" i="26"/>
  <c r="P104" i="26"/>
  <c r="S104" i="26"/>
  <c r="Q104" i="26"/>
  <c r="T122" i="26"/>
  <c r="U122" i="26"/>
  <c r="P86" i="26"/>
  <c r="Q86" i="26"/>
  <c r="S86" i="26"/>
  <c r="J128" i="26"/>
  <c r="J91" i="26"/>
  <c r="J94" i="26"/>
  <c r="J97" i="26"/>
  <c r="J89" i="26"/>
  <c r="J90" i="26"/>
  <c r="J95" i="26"/>
  <c r="J96" i="26"/>
  <c r="J92" i="26"/>
  <c r="J93" i="26"/>
  <c r="J135" i="26"/>
  <c r="J138" i="26"/>
  <c r="J141" i="26"/>
  <c r="J144" i="26"/>
  <c r="J147" i="26"/>
  <c r="J150" i="26"/>
  <c r="J153" i="26"/>
  <c r="J156" i="26"/>
  <c r="J159" i="26"/>
  <c r="J162" i="26"/>
  <c r="J165" i="26"/>
  <c r="J168" i="26"/>
  <c r="J134" i="26"/>
  <c r="J137" i="26"/>
  <c r="J140" i="26"/>
  <c r="J143" i="26"/>
  <c r="J146" i="26"/>
  <c r="J149" i="26"/>
  <c r="J152" i="26"/>
  <c r="J155" i="26"/>
  <c r="J158" i="26"/>
  <c r="J161" i="26"/>
  <c r="J164" i="26"/>
  <c r="J167" i="26"/>
  <c r="J170" i="26"/>
  <c r="J133" i="26"/>
  <c r="J136" i="26"/>
  <c r="J142" i="26"/>
  <c r="J148" i="26"/>
  <c r="J154" i="26"/>
  <c r="J160" i="26"/>
  <c r="J166" i="26"/>
  <c r="J139" i="26"/>
  <c r="J145" i="26"/>
  <c r="J151" i="26"/>
  <c r="J157" i="26"/>
  <c r="J163" i="26"/>
  <c r="J169" i="26"/>
  <c r="L106" i="26"/>
  <c r="M106" i="26"/>
  <c r="O106" i="26"/>
  <c r="O81" i="26"/>
  <c r="M81" i="26"/>
  <c r="L81" i="26"/>
  <c r="S88" i="26"/>
  <c r="P88" i="26"/>
  <c r="Q88" i="26"/>
  <c r="Q87" i="26"/>
  <c r="S87" i="26"/>
  <c r="P87" i="26"/>
  <c r="Q99" i="26"/>
  <c r="P99" i="26"/>
  <c r="S99" i="26"/>
  <c r="S108" i="26"/>
  <c r="P108" i="26"/>
  <c r="Q108" i="26"/>
  <c r="J87" i="26"/>
  <c r="L103" i="26"/>
  <c r="M103" i="26"/>
  <c r="O103" i="26"/>
  <c r="N110" i="26"/>
  <c r="N111" i="26"/>
  <c r="N114" i="26"/>
  <c r="N117" i="26"/>
  <c r="N109" i="26"/>
  <c r="N112" i="26"/>
  <c r="N118" i="26"/>
  <c r="N113" i="26"/>
  <c r="N119" i="26"/>
  <c r="N115" i="26"/>
  <c r="N116" i="26"/>
  <c r="Q100" i="26"/>
  <c r="P100" i="26"/>
  <c r="S100" i="26"/>
  <c r="L125" i="26"/>
  <c r="O125" i="26"/>
  <c r="M125" i="26"/>
  <c r="T130" i="26"/>
  <c r="U130" i="26"/>
  <c r="L82" i="26"/>
  <c r="N82" i="26" s="1"/>
  <c r="O82" i="26"/>
  <c r="M82" i="26"/>
  <c r="Q127" i="26"/>
  <c r="S127" i="26"/>
  <c r="P127" i="26"/>
  <c r="T107" i="26"/>
  <c r="U107" i="26"/>
  <c r="J111" i="26"/>
  <c r="J114" i="26"/>
  <c r="J117" i="26"/>
  <c r="J110" i="26"/>
  <c r="J113" i="26"/>
  <c r="J116" i="26"/>
  <c r="J119" i="26"/>
  <c r="J112" i="26"/>
  <c r="J118" i="26"/>
  <c r="J109" i="26"/>
  <c r="J115" i="26"/>
  <c r="S132" i="26"/>
  <c r="P132" i="26"/>
  <c r="Q132" i="26"/>
  <c r="P120" i="26"/>
  <c r="S120" i="26"/>
  <c r="Q120" i="26"/>
  <c r="P98" i="26"/>
  <c r="Q98" i="26"/>
  <c r="S98" i="26"/>
  <c r="T105" i="26"/>
  <c r="P101" i="26"/>
  <c r="Q101" i="26"/>
  <c r="S101" i="26"/>
  <c r="M128" i="26"/>
  <c r="O128" i="26"/>
  <c r="L128" i="26"/>
  <c r="L129" i="26"/>
  <c r="M129" i="26"/>
  <c r="O129" i="26"/>
  <c r="U123" i="26"/>
  <c r="T123" i="26"/>
  <c r="G20" i="36"/>
  <c r="F84" i="4"/>
  <c r="I8" i="37"/>
  <c r="G65" i="4"/>
  <c r="F7" i="37"/>
  <c r="F77" i="4"/>
  <c r="H8" i="37"/>
  <c r="D21" i="19"/>
  <c r="B53" i="29"/>
  <c r="E21" i="19"/>
  <c r="B61" i="29"/>
  <c r="B21" i="19"/>
  <c r="B39" i="29"/>
  <c r="C21" i="19"/>
  <c r="B46" i="29"/>
  <c r="F21" i="19"/>
  <c r="B69" i="29"/>
  <c r="B38" i="28"/>
  <c r="C19" i="36"/>
  <c r="G19" i="36" s="1"/>
  <c r="G11" i="19"/>
  <c r="D25" i="37" s="1"/>
  <c r="H57" i="4"/>
  <c r="F59" i="4"/>
  <c r="E8" i="37" s="1"/>
  <c r="P25" i="4"/>
  <c r="F63" i="4" s="1"/>
  <c r="F8" i="37" s="1"/>
  <c r="R25" i="4"/>
  <c r="G69" i="4" s="1"/>
  <c r="E58" i="4"/>
  <c r="E59" i="4" s="1"/>
  <c r="D58" i="4"/>
  <c r="D59" i="4" s="1"/>
  <c r="C58" i="4"/>
  <c r="B59" i="4"/>
  <c r="H13" i="29"/>
  <c r="H15" i="4" l="1"/>
  <c r="S15" i="4" s="1"/>
  <c r="S25" i="4" s="1"/>
  <c r="F69" i="4" s="1"/>
  <c r="G8" i="37" s="1"/>
  <c r="D8" i="37" s="1"/>
  <c r="U15" i="4"/>
  <c r="U25" i="4" s="1"/>
  <c r="G75" i="4" s="1"/>
  <c r="F25" i="4"/>
  <c r="X15" i="4"/>
  <c r="X25" i="4" s="1"/>
  <c r="G82" i="4" s="1"/>
  <c r="H82" i="4" s="1"/>
  <c r="G25" i="4"/>
  <c r="Z44" i="1"/>
  <c r="Z43" i="1"/>
  <c r="Z56" i="1"/>
  <c r="N130" i="26"/>
  <c r="R130" i="26"/>
  <c r="R99" i="26"/>
  <c r="W83" i="26"/>
  <c r="J137" i="24"/>
  <c r="J136" i="24"/>
  <c r="N127" i="24"/>
  <c r="J134" i="24"/>
  <c r="J144" i="24"/>
  <c r="J142" i="24"/>
  <c r="J116" i="24"/>
  <c r="J112" i="24"/>
  <c r="N103" i="24"/>
  <c r="N45" i="24"/>
  <c r="N42" i="24"/>
  <c r="N43" i="24"/>
  <c r="N46" i="24"/>
  <c r="P39" i="24"/>
  <c r="R39" i="24" s="1"/>
  <c r="N44" i="24"/>
  <c r="R27" i="24"/>
  <c r="U15" i="24"/>
  <c r="N16" i="24"/>
  <c r="T15" i="24"/>
  <c r="V15" i="24" s="1"/>
  <c r="N92" i="24"/>
  <c r="N94" i="24"/>
  <c r="N133" i="24"/>
  <c r="R132" i="24"/>
  <c r="R139" i="24" s="1"/>
  <c r="N142" i="24"/>
  <c r="J90" i="24"/>
  <c r="N86" i="24"/>
  <c r="N120" i="24"/>
  <c r="R51" i="24"/>
  <c r="N141" i="24"/>
  <c r="N144" i="24"/>
  <c r="J32" i="24"/>
  <c r="N102" i="24"/>
  <c r="N136" i="24"/>
  <c r="N140" i="24"/>
  <c r="N137" i="24"/>
  <c r="N99" i="24"/>
  <c r="N138" i="24"/>
  <c r="J30" i="24"/>
  <c r="R121" i="26"/>
  <c r="R132" i="26"/>
  <c r="R150" i="26" s="1"/>
  <c r="R131" i="26"/>
  <c r="V130" i="26"/>
  <c r="R108" i="26"/>
  <c r="R114" i="26" s="1"/>
  <c r="R104" i="26"/>
  <c r="R98" i="26"/>
  <c r="R88" i="26"/>
  <c r="R92" i="26" s="1"/>
  <c r="Q80" i="26"/>
  <c r="S80" i="26"/>
  <c r="P80" i="26"/>
  <c r="N85" i="26"/>
  <c r="V123" i="26"/>
  <c r="W123" i="26" s="1"/>
  <c r="R101" i="26"/>
  <c r="R131" i="24"/>
  <c r="N122" i="24"/>
  <c r="V126" i="24"/>
  <c r="P107" i="24"/>
  <c r="R106" i="24"/>
  <c r="V97" i="24"/>
  <c r="V98" i="24" s="1"/>
  <c r="J87" i="24"/>
  <c r="J84" i="24"/>
  <c r="R79" i="24"/>
  <c r="J86" i="24"/>
  <c r="J85" i="24"/>
  <c r="V66" i="24"/>
  <c r="V67" i="24" s="1"/>
  <c r="N35" i="24"/>
  <c r="Y27" i="24"/>
  <c r="Z27" i="24" s="1"/>
  <c r="N26" i="24"/>
  <c r="N121" i="24"/>
  <c r="N135" i="24"/>
  <c r="N128" i="24"/>
  <c r="F10" i="28" s="1" a="1"/>
  <c r="F10" i="28" s="1"/>
  <c r="V10" i="28" s="1"/>
  <c r="Y27" i="1"/>
  <c r="Z27" i="1" s="1"/>
  <c r="Z51" i="1"/>
  <c r="Z47" i="1"/>
  <c r="Z55" i="1"/>
  <c r="Z52" i="1"/>
  <c r="X57" i="1"/>
  <c r="Y57" i="1"/>
  <c r="Y54" i="1"/>
  <c r="Y29" i="1"/>
  <c r="Y53" i="1"/>
  <c r="Y48" i="1"/>
  <c r="Z26" i="1"/>
  <c r="X29" i="1"/>
  <c r="E8" i="4" a="1"/>
  <c r="E8" i="4" s="1"/>
  <c r="E26" i="4" s="1"/>
  <c r="D22" i="19" s="1"/>
  <c r="W12" i="1"/>
  <c r="B65" i="4"/>
  <c r="C64" i="4"/>
  <c r="C65" i="4" s="1"/>
  <c r="E64" i="4"/>
  <c r="E65" i="4" s="1"/>
  <c r="C64" i="30"/>
  <c r="F62" i="30"/>
  <c r="F64" i="30" s="1"/>
  <c r="B57" i="30"/>
  <c r="C55" i="30"/>
  <c r="D55" i="30"/>
  <c r="D57" i="30" s="1"/>
  <c r="E55" i="30"/>
  <c r="E57" i="30" s="1"/>
  <c r="D26" i="4"/>
  <c r="C22" i="19" s="1"/>
  <c r="W50" i="1"/>
  <c r="D8" i="3"/>
  <c r="W31" i="1"/>
  <c r="W17" i="1"/>
  <c r="Y28" i="1"/>
  <c r="X28" i="1"/>
  <c r="W41" i="1"/>
  <c r="W16" i="1"/>
  <c r="X45" i="1"/>
  <c r="Y45" i="1"/>
  <c r="W14" i="1"/>
  <c r="X11" i="1"/>
  <c r="Y11" i="1"/>
  <c r="X13" i="1"/>
  <c r="Y13" i="1"/>
  <c r="W46" i="1"/>
  <c r="Y42" i="1"/>
  <c r="X42" i="1"/>
  <c r="W58" i="1"/>
  <c r="W32" i="1"/>
  <c r="W33" i="1"/>
  <c r="W19" i="1"/>
  <c r="Y18" i="1"/>
  <c r="X18" i="1"/>
  <c r="X48" i="1"/>
  <c r="Z48" i="1" s="1"/>
  <c r="X25" i="1"/>
  <c r="Y25" i="1"/>
  <c r="Y22" i="1"/>
  <c r="X22" i="1"/>
  <c r="W59" i="1"/>
  <c r="W61" i="1"/>
  <c r="W60" i="1"/>
  <c r="Y60" i="1" s="1"/>
  <c r="W40" i="1"/>
  <c r="W24" i="1"/>
  <c r="W23" i="1"/>
  <c r="W20" i="1"/>
  <c r="W49" i="1"/>
  <c r="W34" i="1"/>
  <c r="W37" i="1"/>
  <c r="W36" i="1"/>
  <c r="W35" i="1"/>
  <c r="X54" i="1"/>
  <c r="X53" i="1"/>
  <c r="X38" i="1"/>
  <c r="Y38" i="1"/>
  <c r="X15" i="1"/>
  <c r="Y15" i="1"/>
  <c r="W30" i="1"/>
  <c r="Y123" i="24"/>
  <c r="Z123" i="24" s="1"/>
  <c r="N130" i="24"/>
  <c r="S125" i="24"/>
  <c r="U125" i="24" s="1"/>
  <c r="P125" i="24"/>
  <c r="R125" i="24" s="1"/>
  <c r="R123" i="24"/>
  <c r="R110" i="24"/>
  <c r="N104" i="24"/>
  <c r="N100" i="24"/>
  <c r="R61" i="24"/>
  <c r="N48" i="24"/>
  <c r="N49" i="24"/>
  <c r="J42" i="24"/>
  <c r="N36" i="24"/>
  <c r="J45" i="24"/>
  <c r="J44" i="24"/>
  <c r="N37" i="24"/>
  <c r="N11" i="24"/>
  <c r="J33" i="24"/>
  <c r="J31" i="24"/>
  <c r="J34" i="24"/>
  <c r="R33" i="24"/>
  <c r="R34" i="24"/>
  <c r="S13" i="28"/>
  <c r="B44" i="28" s="1"/>
  <c r="D44" i="28" s="1"/>
  <c r="N13" i="24"/>
  <c r="R136" i="24"/>
  <c r="R135" i="24"/>
  <c r="R138" i="24"/>
  <c r="R25" i="24"/>
  <c r="V108" i="24"/>
  <c r="W60" i="24"/>
  <c r="Y60" i="24" s="1"/>
  <c r="J43" i="24"/>
  <c r="R96" i="24"/>
  <c r="R65" i="24"/>
  <c r="J41" i="24"/>
  <c r="N81" i="24"/>
  <c r="T60" i="24"/>
  <c r="V60" i="24" s="1"/>
  <c r="R23" i="24"/>
  <c r="J113" i="24"/>
  <c r="R93" i="24"/>
  <c r="R29" i="24"/>
  <c r="J118" i="24"/>
  <c r="R32" i="24"/>
  <c r="J115" i="24"/>
  <c r="N76" i="24"/>
  <c r="R31" i="24"/>
  <c r="J114" i="24"/>
  <c r="N98" i="24"/>
  <c r="W28" i="24"/>
  <c r="T28" i="24"/>
  <c r="U28" i="24"/>
  <c r="N63" i="24"/>
  <c r="S48" i="24"/>
  <c r="Q48" i="24"/>
  <c r="P48" i="24"/>
  <c r="R48" i="24" s="1"/>
  <c r="R40" i="24"/>
  <c r="R41" i="24" s="1"/>
  <c r="R42" i="24" s="1"/>
  <c r="R43" i="24" s="1"/>
  <c r="R44" i="24" s="1"/>
  <c r="R45" i="24" s="1"/>
  <c r="R46" i="24" s="1"/>
  <c r="N21" i="24"/>
  <c r="N18" i="24"/>
  <c r="N17" i="24"/>
  <c r="N20" i="24"/>
  <c r="N22" i="24"/>
  <c r="N19" i="24"/>
  <c r="N47" i="24"/>
  <c r="X95" i="24"/>
  <c r="Z95" i="24" s="1"/>
  <c r="R12" i="24"/>
  <c r="S52" i="24"/>
  <c r="Q52" i="24"/>
  <c r="P52" i="24"/>
  <c r="R50" i="24"/>
  <c r="R142" i="24"/>
  <c r="W132" i="24"/>
  <c r="U132" i="24"/>
  <c r="T132" i="24"/>
  <c r="N52" i="24"/>
  <c r="N59" i="24"/>
  <c r="U93" i="24"/>
  <c r="T93" i="24"/>
  <c r="W93" i="24"/>
  <c r="R49" i="24"/>
  <c r="N91" i="24"/>
  <c r="U119" i="24"/>
  <c r="W119" i="24"/>
  <c r="T119" i="24"/>
  <c r="P26" i="24"/>
  <c r="Q26" i="24"/>
  <c r="S26" i="24"/>
  <c r="R77" i="24"/>
  <c r="V14" i="24"/>
  <c r="R137" i="24"/>
  <c r="P75" i="24"/>
  <c r="S75" i="24"/>
  <c r="Q75" i="24"/>
  <c r="Q13" i="24"/>
  <c r="P13" i="24"/>
  <c r="S13" i="24"/>
  <c r="P129" i="24"/>
  <c r="S129" i="24"/>
  <c r="Q129" i="24"/>
  <c r="R80" i="24"/>
  <c r="R107" i="24"/>
  <c r="F12" i="28" a="1"/>
  <c r="F12" i="28" s="1"/>
  <c r="V12" i="28" s="1"/>
  <c r="F11" i="28" a="1"/>
  <c r="F11" i="28" s="1"/>
  <c r="V11" i="28" s="1"/>
  <c r="R111" i="24"/>
  <c r="R115" i="24" s="1"/>
  <c r="N109" i="24"/>
  <c r="N75" i="24"/>
  <c r="E13" i="28"/>
  <c r="C20" i="19" s="1"/>
  <c r="R82" i="24"/>
  <c r="R83" i="24" s="1"/>
  <c r="R24" i="24"/>
  <c r="R143" i="24"/>
  <c r="V62" i="24"/>
  <c r="N64" i="24"/>
  <c r="Q16" i="24"/>
  <c r="P16" i="24"/>
  <c r="S16" i="24"/>
  <c r="W38" i="24"/>
  <c r="T38" i="24"/>
  <c r="U38" i="24"/>
  <c r="V70" i="24"/>
  <c r="V73" i="24"/>
  <c r="V74" i="24"/>
  <c r="V71" i="24"/>
  <c r="V72" i="24"/>
  <c r="U49" i="24"/>
  <c r="T49" i="24"/>
  <c r="W49" i="24"/>
  <c r="W96" i="24"/>
  <c r="U96" i="24"/>
  <c r="T96" i="24"/>
  <c r="S91" i="24"/>
  <c r="Q91" i="24"/>
  <c r="P91" i="24"/>
  <c r="X15" i="24"/>
  <c r="Y15" i="24"/>
  <c r="U61" i="24"/>
  <c r="T61" i="24"/>
  <c r="W61" i="24"/>
  <c r="U25" i="24"/>
  <c r="T25" i="24"/>
  <c r="W25" i="24"/>
  <c r="W12" i="24"/>
  <c r="U12" i="24"/>
  <c r="T12" i="24"/>
  <c r="Y126" i="24"/>
  <c r="X126" i="24"/>
  <c r="W125" i="24"/>
  <c r="P124" i="24"/>
  <c r="Q124" i="24"/>
  <c r="S124" i="24"/>
  <c r="W79" i="24"/>
  <c r="U79" i="24"/>
  <c r="T79" i="24"/>
  <c r="U131" i="24"/>
  <c r="T131" i="24"/>
  <c r="W131" i="24"/>
  <c r="W80" i="24"/>
  <c r="U80" i="24"/>
  <c r="T80" i="24"/>
  <c r="U111" i="24"/>
  <c r="T111" i="24"/>
  <c r="W111" i="24"/>
  <c r="S121" i="24"/>
  <c r="Q121" i="24"/>
  <c r="P121" i="24"/>
  <c r="W105" i="24"/>
  <c r="U105" i="24"/>
  <c r="T105" i="24"/>
  <c r="Y62" i="24"/>
  <c r="X62" i="24"/>
  <c r="S122" i="24"/>
  <c r="P122" i="24"/>
  <c r="Q122" i="24"/>
  <c r="W106" i="24"/>
  <c r="U106" i="24"/>
  <c r="T106" i="24"/>
  <c r="P92" i="24"/>
  <c r="Q92" i="24"/>
  <c r="S92" i="24"/>
  <c r="X97" i="24"/>
  <c r="Y97" i="24"/>
  <c r="Q120" i="24"/>
  <c r="S120" i="24"/>
  <c r="P120" i="24"/>
  <c r="W51" i="24"/>
  <c r="U51" i="24"/>
  <c r="T51" i="24"/>
  <c r="T65" i="24"/>
  <c r="U65" i="24"/>
  <c r="W65" i="24"/>
  <c r="W39" i="24"/>
  <c r="U39" i="24"/>
  <c r="T39" i="24"/>
  <c r="S37" i="24"/>
  <c r="Q37" i="24"/>
  <c r="P37" i="24"/>
  <c r="S130" i="24"/>
  <c r="Q130" i="24"/>
  <c r="P130" i="24"/>
  <c r="R130" i="24" s="1"/>
  <c r="X14" i="24"/>
  <c r="Y14" i="24"/>
  <c r="U24" i="24"/>
  <c r="W24" i="24"/>
  <c r="T24" i="24"/>
  <c r="T77" i="24"/>
  <c r="U77" i="24"/>
  <c r="W77" i="24"/>
  <c r="Q81" i="24"/>
  <c r="P81" i="24"/>
  <c r="R81" i="24" s="1"/>
  <c r="S81" i="24"/>
  <c r="U107" i="24"/>
  <c r="W107" i="24"/>
  <c r="T107" i="24"/>
  <c r="U50" i="24"/>
  <c r="T50" i="24"/>
  <c r="W50" i="24"/>
  <c r="S11" i="24"/>
  <c r="P11" i="24"/>
  <c r="Q11" i="24"/>
  <c r="P109" i="24"/>
  <c r="Q109" i="24"/>
  <c r="S109" i="24"/>
  <c r="W110" i="24"/>
  <c r="U110" i="24"/>
  <c r="T110" i="24"/>
  <c r="Q64" i="24"/>
  <c r="P64" i="24"/>
  <c r="S64" i="24"/>
  <c r="Q76" i="24"/>
  <c r="P76" i="24"/>
  <c r="S76" i="24"/>
  <c r="P94" i="24"/>
  <c r="S94" i="24"/>
  <c r="Q94" i="24"/>
  <c r="Q128" i="24"/>
  <c r="S128" i="24"/>
  <c r="P128" i="24"/>
  <c r="W82" i="24"/>
  <c r="T82" i="24"/>
  <c r="U82" i="24"/>
  <c r="S47" i="24"/>
  <c r="P47" i="24"/>
  <c r="Q47" i="24"/>
  <c r="Y108" i="24"/>
  <c r="X108" i="24"/>
  <c r="P127" i="24"/>
  <c r="S127" i="24"/>
  <c r="Q127" i="24"/>
  <c r="Q36" i="24"/>
  <c r="P36" i="24"/>
  <c r="S36" i="24"/>
  <c r="P35" i="24"/>
  <c r="Q35" i="24"/>
  <c r="R35" i="24" s="1"/>
  <c r="S35" i="24"/>
  <c r="X78" i="24"/>
  <c r="Y78" i="24"/>
  <c r="S59" i="24"/>
  <c r="Q59" i="24"/>
  <c r="P59" i="24"/>
  <c r="W23" i="24"/>
  <c r="U23" i="24"/>
  <c r="T23" i="24"/>
  <c r="X66" i="24"/>
  <c r="Y66" i="24"/>
  <c r="Q63" i="24"/>
  <c r="S63" i="24"/>
  <c r="P63" i="24"/>
  <c r="W40" i="24"/>
  <c r="U40" i="24"/>
  <c r="T40" i="24"/>
  <c r="R87" i="26"/>
  <c r="N124" i="26"/>
  <c r="N132" i="26"/>
  <c r="U85" i="26"/>
  <c r="V85" i="26" s="1"/>
  <c r="U121" i="26"/>
  <c r="T121" i="26"/>
  <c r="N106" i="26"/>
  <c r="V107" i="26"/>
  <c r="X107" i="26" s="1"/>
  <c r="N125" i="26"/>
  <c r="N81" i="26"/>
  <c r="N128" i="26"/>
  <c r="R100" i="26"/>
  <c r="R120" i="26"/>
  <c r="V122" i="26"/>
  <c r="X122" i="26" s="1"/>
  <c r="N103" i="26"/>
  <c r="V105" i="26"/>
  <c r="W105" i="26" s="1"/>
  <c r="T102" i="26"/>
  <c r="V102" i="26" s="1"/>
  <c r="W102" i="26" s="1"/>
  <c r="R86" i="26"/>
  <c r="N126" i="26"/>
  <c r="P124" i="26"/>
  <c r="S124" i="26"/>
  <c r="Q124" i="26"/>
  <c r="N129" i="26"/>
  <c r="R127" i="26"/>
  <c r="T132" i="26"/>
  <c r="U132" i="26"/>
  <c r="U120" i="26"/>
  <c r="T120" i="26"/>
  <c r="R118" i="26"/>
  <c r="R116" i="26"/>
  <c r="S106" i="26"/>
  <c r="P106" i="26"/>
  <c r="Q106" i="26"/>
  <c r="B24" i="19"/>
  <c r="B10" i="19" s="1"/>
  <c r="G21" i="19"/>
  <c r="Q125" i="26"/>
  <c r="S125" i="26"/>
  <c r="P125" i="26"/>
  <c r="T86" i="26"/>
  <c r="U86" i="26"/>
  <c r="Q126" i="26"/>
  <c r="S126" i="26"/>
  <c r="P126" i="26"/>
  <c r="X123" i="26"/>
  <c r="T108" i="26"/>
  <c r="U108" i="26"/>
  <c r="T99" i="26"/>
  <c r="U99" i="26"/>
  <c r="R97" i="26"/>
  <c r="R90" i="26"/>
  <c r="U104" i="26"/>
  <c r="T104" i="26"/>
  <c r="T98" i="26"/>
  <c r="V98" i="26" s="1"/>
  <c r="W98" i="26" s="1"/>
  <c r="U98" i="26"/>
  <c r="R138" i="26"/>
  <c r="R141" i="26"/>
  <c r="R144" i="26"/>
  <c r="R147" i="26"/>
  <c r="R159" i="26"/>
  <c r="R162" i="26"/>
  <c r="R165" i="26"/>
  <c r="R168" i="26"/>
  <c r="R134" i="26"/>
  <c r="R145" i="26"/>
  <c r="R148" i="26"/>
  <c r="R151" i="26"/>
  <c r="R154" i="26"/>
  <c r="R157" i="26"/>
  <c r="R169" i="26"/>
  <c r="R140" i="26"/>
  <c r="R146" i="26"/>
  <c r="R152" i="26"/>
  <c r="R158" i="26"/>
  <c r="R149" i="26"/>
  <c r="R155" i="26"/>
  <c r="R161" i="26"/>
  <c r="R167" i="26"/>
  <c r="R143" i="26"/>
  <c r="Q103" i="26"/>
  <c r="S103" i="26"/>
  <c r="P103" i="26"/>
  <c r="U87" i="26"/>
  <c r="T87" i="26"/>
  <c r="P81" i="26"/>
  <c r="Q81" i="26"/>
  <c r="S81" i="26"/>
  <c r="T84" i="26"/>
  <c r="V84" i="26" s="1"/>
  <c r="X84" i="26" s="1"/>
  <c r="U84" i="26"/>
  <c r="Q82" i="26"/>
  <c r="S82" i="26"/>
  <c r="P82" i="26"/>
  <c r="T88" i="26"/>
  <c r="U88" i="26"/>
  <c r="P129" i="26"/>
  <c r="Q129" i="26"/>
  <c r="S129" i="26"/>
  <c r="U100" i="26"/>
  <c r="T100" i="26"/>
  <c r="U127" i="26"/>
  <c r="T127" i="26"/>
  <c r="P128" i="26"/>
  <c r="Q128" i="26"/>
  <c r="S128" i="26"/>
  <c r="U101" i="26"/>
  <c r="T101" i="26"/>
  <c r="T131" i="26"/>
  <c r="U131" i="26"/>
  <c r="G71" i="4"/>
  <c r="G7" i="37"/>
  <c r="E69" i="29"/>
  <c r="E71" i="29" s="1"/>
  <c r="D69" i="29"/>
  <c r="D71" i="29" s="1"/>
  <c r="C69" i="29"/>
  <c r="B71" i="29"/>
  <c r="E46" i="29"/>
  <c r="E48" i="29" s="1"/>
  <c r="D46" i="29"/>
  <c r="D48" i="29" s="1"/>
  <c r="C46" i="29"/>
  <c r="B48" i="29"/>
  <c r="B41" i="29"/>
  <c r="E39" i="29"/>
  <c r="E41" i="29" s="1"/>
  <c r="D39" i="29"/>
  <c r="D41" i="29" s="1"/>
  <c r="C39" i="29"/>
  <c r="E61" i="29"/>
  <c r="D61" i="29"/>
  <c r="D63" i="29" s="1"/>
  <c r="C61" i="29"/>
  <c r="B63" i="29"/>
  <c r="B55" i="29"/>
  <c r="E53" i="29"/>
  <c r="D53" i="29"/>
  <c r="C53" i="29"/>
  <c r="E3" i="37"/>
  <c r="F38" i="28"/>
  <c r="H63" i="4"/>
  <c r="F65" i="4"/>
  <c r="H58" i="4"/>
  <c r="H59" i="4" s="1"/>
  <c r="C59" i="4"/>
  <c r="G84" i="4" l="1"/>
  <c r="I7" i="37" s="1"/>
  <c r="F71" i="4"/>
  <c r="H69" i="4"/>
  <c r="H25" i="4"/>
  <c r="H75" i="4"/>
  <c r="G77" i="4"/>
  <c r="H7" i="37"/>
  <c r="D7" i="37" s="1"/>
  <c r="W130" i="26"/>
  <c r="R137" i="26"/>
  <c r="R166" i="26"/>
  <c r="R142" i="26"/>
  <c r="R156" i="26"/>
  <c r="R133" i="26"/>
  <c r="R135" i="26"/>
  <c r="R170" i="26"/>
  <c r="R163" i="26"/>
  <c r="R139" i="26"/>
  <c r="R153" i="26"/>
  <c r="R164" i="26"/>
  <c r="R160" i="26"/>
  <c r="R136" i="26"/>
  <c r="X130" i="26"/>
  <c r="W122" i="26"/>
  <c r="V108" i="26"/>
  <c r="W108" i="26" s="1"/>
  <c r="V131" i="24"/>
  <c r="Z126" i="24"/>
  <c r="R128" i="24"/>
  <c r="Z62" i="24"/>
  <c r="X60" i="24"/>
  <c r="Z60" i="24" s="1"/>
  <c r="F8" i="28" a="1"/>
  <c r="F8" i="28" s="1"/>
  <c r="W8" i="28" s="1"/>
  <c r="W13" i="28" s="1"/>
  <c r="V65" i="24"/>
  <c r="V69" i="24"/>
  <c r="R75" i="24"/>
  <c r="V68" i="24"/>
  <c r="R84" i="24"/>
  <c r="R145" i="24"/>
  <c r="R133" i="24"/>
  <c r="V100" i="24"/>
  <c r="V50" i="24"/>
  <c r="R140" i="24"/>
  <c r="R144" i="24"/>
  <c r="R141" i="24"/>
  <c r="V132" i="24"/>
  <c r="V143" i="24" s="1"/>
  <c r="V28" i="24"/>
  <c r="V29" i="24" s="1"/>
  <c r="R134" i="24"/>
  <c r="R76" i="24"/>
  <c r="V80" i="24"/>
  <c r="R109" i="26"/>
  <c r="W107" i="26"/>
  <c r="R113" i="26"/>
  <c r="V120" i="26"/>
  <c r="W120" i="26" s="1"/>
  <c r="R115" i="26"/>
  <c r="R112" i="26"/>
  <c r="R82" i="26"/>
  <c r="R117" i="26"/>
  <c r="R111" i="26"/>
  <c r="X105" i="26"/>
  <c r="R124" i="26"/>
  <c r="V121" i="26"/>
  <c r="X121" i="26" s="1"/>
  <c r="V100" i="26"/>
  <c r="W100" i="26" s="1"/>
  <c r="R110" i="26"/>
  <c r="R103" i="26"/>
  <c r="V101" i="26"/>
  <c r="X101" i="26" s="1"/>
  <c r="R119" i="26"/>
  <c r="V104" i="26"/>
  <c r="W104" i="26" s="1"/>
  <c r="R96" i="26"/>
  <c r="R91" i="26"/>
  <c r="R94" i="26"/>
  <c r="R93" i="26"/>
  <c r="R95" i="26"/>
  <c r="R89" i="26"/>
  <c r="X85" i="26"/>
  <c r="R81" i="26"/>
  <c r="R80" i="26"/>
  <c r="U80" i="26"/>
  <c r="T80" i="26"/>
  <c r="V80" i="26" s="1"/>
  <c r="W80" i="26" s="1"/>
  <c r="R128" i="26"/>
  <c r="W85" i="26"/>
  <c r="V86" i="26"/>
  <c r="W86" i="26" s="1"/>
  <c r="V119" i="24"/>
  <c r="V101" i="24"/>
  <c r="V99" i="24"/>
  <c r="R91" i="24"/>
  <c r="V103" i="24"/>
  <c r="V102" i="24"/>
  <c r="V104" i="24"/>
  <c r="R88" i="24"/>
  <c r="Z78" i="24"/>
  <c r="Z66" i="24"/>
  <c r="Z67" i="24" s="1"/>
  <c r="Z68" i="24" s="1"/>
  <c r="Z69" i="24" s="1"/>
  <c r="Z70" i="24" s="1"/>
  <c r="Z71" i="24" s="1"/>
  <c r="Z72" i="24" s="1"/>
  <c r="Z73" i="24" s="1"/>
  <c r="Z74" i="24" s="1"/>
  <c r="V61" i="24"/>
  <c r="R64" i="24"/>
  <c r="V51" i="24"/>
  <c r="V49" i="24"/>
  <c r="R36" i="24"/>
  <c r="R92" i="24"/>
  <c r="Z57" i="1"/>
  <c r="Z53" i="1"/>
  <c r="Z54" i="1"/>
  <c r="Z29" i="1"/>
  <c r="Y49" i="1"/>
  <c r="Y58" i="1"/>
  <c r="Y50" i="1"/>
  <c r="Y59" i="1"/>
  <c r="Z59" i="1" s="1"/>
  <c r="Y46" i="1"/>
  <c r="Y61" i="1"/>
  <c r="Z22" i="1"/>
  <c r="E13" i="4"/>
  <c r="B70" i="4" s="1"/>
  <c r="E70" i="4" s="1"/>
  <c r="E71" i="4" s="1"/>
  <c r="Z11" i="1"/>
  <c r="C24" i="19"/>
  <c r="C10" i="19" s="1"/>
  <c r="C18" i="36" s="1"/>
  <c r="Z28" i="1"/>
  <c r="X12" i="1"/>
  <c r="Y12" i="1"/>
  <c r="H64" i="4"/>
  <c r="H65" i="4" s="1"/>
  <c r="F55" i="30"/>
  <c r="F57" i="30" s="1"/>
  <c r="C57" i="30"/>
  <c r="Z25" i="1"/>
  <c r="F8" i="4" a="1"/>
  <c r="F8" i="4" s="1"/>
  <c r="F13" i="4" s="1"/>
  <c r="B76" i="4" s="1"/>
  <c r="X50" i="1"/>
  <c r="Y31" i="1"/>
  <c r="X31" i="1"/>
  <c r="Z42" i="1"/>
  <c r="Z45" i="1"/>
  <c r="Z13" i="1"/>
  <c r="Z18" i="1"/>
  <c r="Z15" i="1"/>
  <c r="G9" i="4" s="1" a="1"/>
  <c r="G9" i="4" s="1"/>
  <c r="H9" i="4" s="1"/>
  <c r="Y17" i="1"/>
  <c r="X17" i="1"/>
  <c r="X41" i="1"/>
  <c r="Y41" i="1"/>
  <c r="Z38" i="1"/>
  <c r="X36" i="1"/>
  <c r="Y36" i="1"/>
  <c r="Y40" i="1"/>
  <c r="X40" i="1"/>
  <c r="Y37" i="1"/>
  <c r="X37" i="1"/>
  <c r="Y33" i="1"/>
  <c r="X33" i="1"/>
  <c r="Y16" i="1"/>
  <c r="X16" i="1"/>
  <c r="X34" i="1"/>
  <c r="Y34" i="1"/>
  <c r="Y20" i="1"/>
  <c r="X20" i="1"/>
  <c r="X60" i="1"/>
  <c r="Z60" i="1" s="1"/>
  <c r="Y23" i="1"/>
  <c r="X23" i="1"/>
  <c r="X61" i="1"/>
  <c r="Z61" i="1" s="1"/>
  <c r="X32" i="1"/>
  <c r="Y32" i="1"/>
  <c r="X30" i="1"/>
  <c r="Y30" i="1"/>
  <c r="Y24" i="1"/>
  <c r="X24" i="1"/>
  <c r="X59" i="1"/>
  <c r="Y14" i="1"/>
  <c r="X14" i="1"/>
  <c r="X46" i="1"/>
  <c r="Y19" i="1"/>
  <c r="X19" i="1"/>
  <c r="Y35" i="1"/>
  <c r="X35" i="1"/>
  <c r="X49" i="1"/>
  <c r="X58" i="1"/>
  <c r="T125" i="24"/>
  <c r="V125" i="24" s="1"/>
  <c r="V111" i="24"/>
  <c r="V115" i="24" s="1"/>
  <c r="R118" i="24"/>
  <c r="R94" i="24"/>
  <c r="V93" i="24"/>
  <c r="V96" i="24"/>
  <c r="R90" i="24"/>
  <c r="R87" i="24"/>
  <c r="R85" i="24"/>
  <c r="V82" i="24"/>
  <c r="V89" i="24" s="1"/>
  <c r="R86" i="24"/>
  <c r="R37" i="24"/>
  <c r="B46" i="28"/>
  <c r="E44" i="28"/>
  <c r="F6" i="37" s="1"/>
  <c r="C44" i="28"/>
  <c r="T14" i="28"/>
  <c r="R26" i="24"/>
  <c r="V24" i="24"/>
  <c r="V25" i="24"/>
  <c r="R13" i="24"/>
  <c r="V12" i="24"/>
  <c r="R16" i="24"/>
  <c r="R116" i="24"/>
  <c r="R129" i="24"/>
  <c r="G10" i="28" s="1" a="1"/>
  <c r="G10" i="28" s="1"/>
  <c r="Y10" i="28" s="1"/>
  <c r="V77" i="24"/>
  <c r="R117" i="24"/>
  <c r="R52" i="24"/>
  <c r="R57" i="24" s="1"/>
  <c r="R113" i="24"/>
  <c r="V40" i="24"/>
  <c r="V45" i="24" s="1"/>
  <c r="R127" i="24"/>
  <c r="V107" i="24"/>
  <c r="Z97" i="24"/>
  <c r="Z98" i="24" s="1"/>
  <c r="R89" i="24"/>
  <c r="T48" i="24"/>
  <c r="W48" i="24"/>
  <c r="U48" i="24"/>
  <c r="R63" i="24"/>
  <c r="Z14" i="24"/>
  <c r="V105" i="24"/>
  <c r="V31" i="24"/>
  <c r="V32" i="24"/>
  <c r="V33" i="24"/>
  <c r="X28" i="24"/>
  <c r="Y28" i="24"/>
  <c r="V23" i="24"/>
  <c r="V79" i="24"/>
  <c r="Z15" i="24"/>
  <c r="R114" i="24"/>
  <c r="X93" i="24"/>
  <c r="Y93" i="24"/>
  <c r="R47" i="24"/>
  <c r="R124" i="24"/>
  <c r="N57" i="24"/>
  <c r="N55" i="24"/>
  <c r="F9" i="28" s="1" a="1"/>
  <c r="F9" i="28" s="1"/>
  <c r="N53" i="24"/>
  <c r="N56" i="24"/>
  <c r="N54" i="24"/>
  <c r="N58" i="24"/>
  <c r="R11" i="24"/>
  <c r="V136" i="24"/>
  <c r="V134" i="24"/>
  <c r="V138" i="24"/>
  <c r="V140" i="24"/>
  <c r="V133" i="24"/>
  <c r="V141" i="24"/>
  <c r="V139" i="24"/>
  <c r="V135" i="24"/>
  <c r="X119" i="24"/>
  <c r="Y119" i="24"/>
  <c r="W129" i="24"/>
  <c r="T129" i="24"/>
  <c r="U129" i="24"/>
  <c r="G12" i="28" a="1"/>
  <c r="G12" i="28" s="1"/>
  <c r="Y132" i="24"/>
  <c r="X132" i="24"/>
  <c r="X38" i="24"/>
  <c r="Y38" i="24"/>
  <c r="W26" i="24"/>
  <c r="T26" i="24"/>
  <c r="U26" i="24"/>
  <c r="R109" i="24"/>
  <c r="R59" i="24"/>
  <c r="V106" i="24"/>
  <c r="R121" i="24"/>
  <c r="T75" i="24"/>
  <c r="W75" i="24"/>
  <c r="U75" i="24"/>
  <c r="Z108" i="24"/>
  <c r="T13" i="24"/>
  <c r="W13" i="24"/>
  <c r="U13" i="24"/>
  <c r="R112" i="24"/>
  <c r="W52" i="24"/>
  <c r="U52" i="24"/>
  <c r="T52" i="24"/>
  <c r="U16" i="24"/>
  <c r="W16" i="24"/>
  <c r="T16" i="24"/>
  <c r="R120" i="24"/>
  <c r="V110" i="24"/>
  <c r="V39" i="24"/>
  <c r="R122" i="24"/>
  <c r="V38" i="24"/>
  <c r="W11" i="24"/>
  <c r="U11" i="24"/>
  <c r="T11" i="24"/>
  <c r="Y106" i="24"/>
  <c r="X106" i="24"/>
  <c r="Y80" i="24"/>
  <c r="X80" i="24"/>
  <c r="X12" i="24"/>
  <c r="Y12" i="24"/>
  <c r="Y65" i="24"/>
  <c r="X65" i="24"/>
  <c r="W63" i="24"/>
  <c r="T63" i="24"/>
  <c r="U63" i="24"/>
  <c r="X107" i="24"/>
  <c r="Y107" i="24"/>
  <c r="Y131" i="24"/>
  <c r="X131" i="24"/>
  <c r="Y25" i="24"/>
  <c r="X25" i="24"/>
  <c r="W36" i="24"/>
  <c r="T36" i="24"/>
  <c r="U36" i="24"/>
  <c r="U94" i="24"/>
  <c r="W94" i="24"/>
  <c r="T94" i="24"/>
  <c r="Y110" i="24"/>
  <c r="X110" i="24"/>
  <c r="Y24" i="24"/>
  <c r="X24" i="24"/>
  <c r="U130" i="24"/>
  <c r="W130" i="24"/>
  <c r="T130" i="24"/>
  <c r="W91" i="24"/>
  <c r="U91" i="24"/>
  <c r="T91" i="24"/>
  <c r="T59" i="24"/>
  <c r="W59" i="24"/>
  <c r="U59" i="24"/>
  <c r="W47" i="24"/>
  <c r="T47" i="24"/>
  <c r="U47" i="24"/>
  <c r="U122" i="24"/>
  <c r="W122" i="24"/>
  <c r="T122" i="24"/>
  <c r="W121" i="24"/>
  <c r="T121" i="24"/>
  <c r="U121" i="24"/>
  <c r="X125" i="24"/>
  <c r="Y125" i="24"/>
  <c r="U76" i="24"/>
  <c r="T76" i="24"/>
  <c r="W76" i="24"/>
  <c r="U37" i="24"/>
  <c r="W37" i="24"/>
  <c r="T37" i="24"/>
  <c r="Y51" i="24"/>
  <c r="X51" i="24"/>
  <c r="X96" i="24"/>
  <c r="Y96" i="24"/>
  <c r="W127" i="24"/>
  <c r="U127" i="24"/>
  <c r="T127" i="24"/>
  <c r="X82" i="24"/>
  <c r="Y82" i="24"/>
  <c r="X50" i="24"/>
  <c r="Y50" i="24"/>
  <c r="X79" i="24"/>
  <c r="Y79" i="24"/>
  <c r="W109" i="24"/>
  <c r="T109" i="24"/>
  <c r="U109" i="24"/>
  <c r="V109" i="24" s="1"/>
  <c r="W81" i="24"/>
  <c r="U81" i="24"/>
  <c r="T81" i="24"/>
  <c r="U92" i="24"/>
  <c r="W92" i="24"/>
  <c r="T92" i="24"/>
  <c r="V92" i="24" s="1"/>
  <c r="X111" i="24"/>
  <c r="Y111" i="24"/>
  <c r="X61" i="24"/>
  <c r="Y61" i="24"/>
  <c r="T64" i="24"/>
  <c r="U64" i="24"/>
  <c r="W64" i="24"/>
  <c r="T120" i="24"/>
  <c r="W120" i="24"/>
  <c r="U120" i="24"/>
  <c r="T124" i="24"/>
  <c r="W124" i="24"/>
  <c r="U124" i="24"/>
  <c r="W35" i="24"/>
  <c r="U35" i="24"/>
  <c r="T35" i="24"/>
  <c r="V35" i="24" s="1"/>
  <c r="X77" i="24"/>
  <c r="Y77" i="24"/>
  <c r="X40" i="24"/>
  <c r="Y40" i="24"/>
  <c r="X23" i="24"/>
  <c r="Y23" i="24"/>
  <c r="W128" i="24"/>
  <c r="T128" i="24"/>
  <c r="U128" i="24"/>
  <c r="X39" i="24"/>
  <c r="Y39" i="24"/>
  <c r="Y105" i="24"/>
  <c r="X105" i="24"/>
  <c r="X49" i="24"/>
  <c r="Y49" i="24"/>
  <c r="R126" i="26"/>
  <c r="B18" i="36"/>
  <c r="R125" i="26"/>
  <c r="N141" i="26"/>
  <c r="N142" i="26"/>
  <c r="N145" i="26"/>
  <c r="N148" i="26"/>
  <c r="N134" i="26"/>
  <c r="N167" i="26"/>
  <c r="N144" i="26"/>
  <c r="N151" i="26"/>
  <c r="N156" i="26"/>
  <c r="N164" i="26"/>
  <c r="N147" i="26"/>
  <c r="N160" i="26"/>
  <c r="N157" i="26"/>
  <c r="N165" i="26"/>
  <c r="N168" i="26"/>
  <c r="N170" i="26"/>
  <c r="N150" i="26"/>
  <c r="N166" i="26"/>
  <c r="N163" i="26"/>
  <c r="N161" i="26"/>
  <c r="N158" i="26"/>
  <c r="N153" i="26"/>
  <c r="N149" i="26"/>
  <c r="N169" i="26"/>
  <c r="N140" i="26"/>
  <c r="N143" i="26"/>
  <c r="N133" i="26"/>
  <c r="N159" i="26"/>
  <c r="N154" i="26"/>
  <c r="N146" i="26"/>
  <c r="N162" i="26"/>
  <c r="N137" i="26"/>
  <c r="N152" i="26"/>
  <c r="N155" i="26"/>
  <c r="N135" i="26"/>
  <c r="N138" i="26"/>
  <c r="N136" i="26"/>
  <c r="N139" i="26"/>
  <c r="R129" i="26"/>
  <c r="B14" i="19"/>
  <c r="E16" i="37" s="1"/>
  <c r="R106" i="26"/>
  <c r="V88" i="26"/>
  <c r="W88" i="26" s="1"/>
  <c r="V87" i="26"/>
  <c r="W87" i="26" s="1"/>
  <c r="T124" i="26"/>
  <c r="U124" i="26"/>
  <c r="V132" i="26"/>
  <c r="V136" i="26" s="1"/>
  <c r="V127" i="26"/>
  <c r="W127" i="26" s="1"/>
  <c r="V131" i="26"/>
  <c r="X131" i="26" s="1"/>
  <c r="V99" i="26"/>
  <c r="X99" i="26" s="1"/>
  <c r="X104" i="26"/>
  <c r="X102" i="26"/>
  <c r="W84" i="26"/>
  <c r="T81" i="26"/>
  <c r="U81" i="26"/>
  <c r="U125" i="26"/>
  <c r="T125" i="26"/>
  <c r="V125" i="26" s="1"/>
  <c r="T103" i="26"/>
  <c r="U103" i="26"/>
  <c r="T129" i="26"/>
  <c r="U129" i="26"/>
  <c r="V109" i="26"/>
  <c r="V110" i="26"/>
  <c r="V116" i="26"/>
  <c r="V117" i="26"/>
  <c r="V113" i="26"/>
  <c r="U126" i="26"/>
  <c r="T126" i="26"/>
  <c r="W101" i="26"/>
  <c r="T106" i="26"/>
  <c r="U106" i="26"/>
  <c r="X98" i="26"/>
  <c r="U128" i="26"/>
  <c r="T128" i="26"/>
  <c r="U82" i="26"/>
  <c r="T82" i="26"/>
  <c r="X108" i="26"/>
  <c r="F4" i="37"/>
  <c r="C41" i="29"/>
  <c r="F39" i="29"/>
  <c r="F41" i="29" s="1"/>
  <c r="C55" i="29"/>
  <c r="F53" i="29"/>
  <c r="F55" i="29" s="1"/>
  <c r="D55" i="29"/>
  <c r="C48" i="29"/>
  <c r="F46" i="29"/>
  <c r="F48" i="29" s="1"/>
  <c r="E55" i="29"/>
  <c r="C63" i="29"/>
  <c r="F61" i="29"/>
  <c r="F63" i="29" s="1"/>
  <c r="F69" i="29"/>
  <c r="F71" i="29" s="1"/>
  <c r="C71" i="29"/>
  <c r="E63" i="29"/>
  <c r="D46" i="28"/>
  <c r="V128" i="26" l="1"/>
  <c r="W128" i="26" s="1"/>
  <c r="V155" i="26"/>
  <c r="X127" i="26"/>
  <c r="V153" i="26"/>
  <c r="X120" i="26"/>
  <c r="W121" i="26"/>
  <c r="V126" i="26"/>
  <c r="X126" i="26" s="1"/>
  <c r="V114" i="26"/>
  <c r="V115" i="26"/>
  <c r="V118" i="26"/>
  <c r="V119" i="26"/>
  <c r="V112" i="26"/>
  <c r="V111" i="26"/>
  <c r="X100" i="26"/>
  <c r="X80" i="26"/>
  <c r="V121" i="24"/>
  <c r="V114" i="24"/>
  <c r="Z65" i="24"/>
  <c r="V118" i="24"/>
  <c r="V117" i="24"/>
  <c r="V85" i="24"/>
  <c r="V64" i="24"/>
  <c r="V113" i="24"/>
  <c r="V137" i="24"/>
  <c r="V30" i="24"/>
  <c r="V86" i="24"/>
  <c r="V88" i="24"/>
  <c r="V112" i="24"/>
  <c r="V145" i="24"/>
  <c r="R18" i="24"/>
  <c r="G8" i="28" a="1"/>
  <c r="G8" i="28" s="1"/>
  <c r="Z8" i="28" s="1"/>
  <c r="Z13" i="28" s="1"/>
  <c r="B60" i="28" s="1"/>
  <c r="F60" i="28" s="1"/>
  <c r="H3" i="37" s="1"/>
  <c r="V116" i="24"/>
  <c r="V144" i="24"/>
  <c r="V34" i="24"/>
  <c r="Z132" i="24"/>
  <c r="V142" i="24"/>
  <c r="V149" i="26"/>
  <c r="V169" i="26"/>
  <c r="V133" i="26"/>
  <c r="V152" i="26"/>
  <c r="W99" i="26"/>
  <c r="V159" i="26"/>
  <c r="V166" i="26"/>
  <c r="X125" i="26"/>
  <c r="V156" i="26"/>
  <c r="V147" i="26"/>
  <c r="V160" i="26"/>
  <c r="V151" i="26"/>
  <c r="V150" i="26"/>
  <c r="V141" i="26"/>
  <c r="V144" i="26"/>
  <c r="V164" i="26"/>
  <c r="V148" i="26"/>
  <c r="V162" i="26"/>
  <c r="V163" i="26"/>
  <c r="V161" i="26"/>
  <c r="V158" i="26"/>
  <c r="V145" i="26"/>
  <c r="V106" i="26"/>
  <c r="X106" i="26" s="1"/>
  <c r="V97" i="26"/>
  <c r="V89" i="26"/>
  <c r="V96" i="26"/>
  <c r="X86" i="26"/>
  <c r="V82" i="26"/>
  <c r="W82" i="26" s="1"/>
  <c r="W131" i="26"/>
  <c r="V91" i="26"/>
  <c r="V122" i="24"/>
  <c r="Z100" i="24"/>
  <c r="V91" i="24"/>
  <c r="Z50" i="24"/>
  <c r="V44" i="24"/>
  <c r="V26" i="24"/>
  <c r="F44" i="28"/>
  <c r="F46" i="28" s="1"/>
  <c r="G46" i="28" s="1"/>
  <c r="V47" i="24"/>
  <c r="V46" i="24"/>
  <c r="V41" i="24"/>
  <c r="Z49" i="24"/>
  <c r="V43" i="24"/>
  <c r="Z38" i="24"/>
  <c r="Z50" i="1"/>
  <c r="Z49" i="1"/>
  <c r="Z46" i="1"/>
  <c r="Z58" i="1"/>
  <c r="Z41" i="1"/>
  <c r="Z40" i="1"/>
  <c r="Z24" i="1"/>
  <c r="Z23" i="1"/>
  <c r="Z16" i="1"/>
  <c r="Z20" i="1"/>
  <c r="Z12" i="1"/>
  <c r="B71" i="4"/>
  <c r="D70" i="4"/>
  <c r="D71" i="4" s="1"/>
  <c r="C14" i="19"/>
  <c r="C22" i="36" s="1"/>
  <c r="C23" i="36" s="1"/>
  <c r="C70" i="4"/>
  <c r="C71" i="4" s="1"/>
  <c r="Z14" i="1"/>
  <c r="Z17" i="1"/>
  <c r="Z34" i="1"/>
  <c r="Z31" i="1"/>
  <c r="Z30" i="1"/>
  <c r="Z36" i="1"/>
  <c r="F26" i="4"/>
  <c r="E22" i="19" s="1"/>
  <c r="Z37" i="1"/>
  <c r="Z35" i="1"/>
  <c r="Z33" i="1"/>
  <c r="Z19" i="1"/>
  <c r="Z32" i="1"/>
  <c r="D76" i="4"/>
  <c r="D77" i="4" s="1"/>
  <c r="C76" i="4"/>
  <c r="B77" i="4"/>
  <c r="E76" i="4"/>
  <c r="E77" i="4" s="1"/>
  <c r="V129" i="24"/>
  <c r="Z110" i="24"/>
  <c r="Z107" i="24"/>
  <c r="E46" i="28"/>
  <c r="Z102" i="24"/>
  <c r="Z101" i="24"/>
  <c r="V75" i="24"/>
  <c r="V83" i="24"/>
  <c r="Z82" i="24"/>
  <c r="Z88" i="24" s="1"/>
  <c r="V87" i="24"/>
  <c r="Z77" i="24"/>
  <c r="Z79" i="24"/>
  <c r="V90" i="24"/>
  <c r="V84" i="24"/>
  <c r="V63" i="24"/>
  <c r="Z61" i="24"/>
  <c r="R56" i="24"/>
  <c r="G9" i="28" s="1" a="1"/>
  <c r="G9" i="28" s="1"/>
  <c r="Y9" i="28" s="1"/>
  <c r="R53" i="24"/>
  <c r="R55" i="24"/>
  <c r="F5" i="37"/>
  <c r="F22" i="37" s="1"/>
  <c r="V37" i="24"/>
  <c r="C46" i="28"/>
  <c r="R22" i="24"/>
  <c r="R20" i="24"/>
  <c r="R17" i="24"/>
  <c r="Z28" i="24"/>
  <c r="Z34" i="24" s="1"/>
  <c r="Z25" i="24"/>
  <c r="R19" i="24"/>
  <c r="Z12" i="24"/>
  <c r="R21" i="24"/>
  <c r="Z30" i="24"/>
  <c r="Z32" i="24"/>
  <c r="V127" i="24"/>
  <c r="Z80" i="24"/>
  <c r="Z39" i="24"/>
  <c r="Z125" i="24"/>
  <c r="Z106" i="24"/>
  <c r="Z99" i="24"/>
  <c r="V124" i="24"/>
  <c r="Z103" i="24"/>
  <c r="V128" i="24"/>
  <c r="V36" i="24"/>
  <c r="V11" i="24"/>
  <c r="V16" i="24"/>
  <c r="V17" i="24" s="1"/>
  <c r="H12" i="28" s="1" a="1"/>
  <c r="H12" i="28" s="1"/>
  <c r="AB12" i="28" s="1"/>
  <c r="Z23" i="24"/>
  <c r="Z119" i="24"/>
  <c r="V120" i="24"/>
  <c r="R58" i="24"/>
  <c r="V42" i="24"/>
  <c r="Z104" i="24"/>
  <c r="R54" i="24"/>
  <c r="V48" i="24"/>
  <c r="Z131" i="24"/>
  <c r="Y48" i="24"/>
  <c r="X48" i="24"/>
  <c r="Z139" i="24"/>
  <c r="Z144" i="24"/>
  <c r="Z136" i="24"/>
  <c r="Z142" i="24"/>
  <c r="Z135" i="24"/>
  <c r="Z143" i="24"/>
  <c r="Z137" i="24"/>
  <c r="Z140" i="24"/>
  <c r="Z133" i="24"/>
  <c r="Z145" i="24"/>
  <c r="Z134" i="24"/>
  <c r="Z141" i="24"/>
  <c r="Z138" i="24"/>
  <c r="Z111" i="24"/>
  <c r="Z116" i="24" s="1"/>
  <c r="X16" i="24"/>
  <c r="Y16" i="24"/>
  <c r="Z51" i="24"/>
  <c r="V94" i="24"/>
  <c r="Y75" i="24"/>
  <c r="X75" i="24"/>
  <c r="Y26" i="24"/>
  <c r="X26" i="24"/>
  <c r="V81" i="24"/>
  <c r="V52" i="24"/>
  <c r="V9" i="28"/>
  <c r="V59" i="24"/>
  <c r="V130" i="24"/>
  <c r="H10" i="28" s="1" a="1"/>
  <c r="H10" i="28" s="1"/>
  <c r="X52" i="24"/>
  <c r="Y52" i="24"/>
  <c r="X129" i="24"/>
  <c r="Y129" i="24"/>
  <c r="Z96" i="24"/>
  <c r="Z105" i="24"/>
  <c r="Z40" i="24"/>
  <c r="Z41" i="24" s="1"/>
  <c r="Y12" i="28"/>
  <c r="Z93" i="24"/>
  <c r="V13" i="24"/>
  <c r="V76" i="24"/>
  <c r="Z24" i="24"/>
  <c r="X13" i="24"/>
  <c r="Y13" i="24"/>
  <c r="F13" i="28"/>
  <c r="D20" i="19" s="1"/>
  <c r="D24" i="19" s="1"/>
  <c r="D10" i="19" s="1"/>
  <c r="X35" i="24"/>
  <c r="Y35" i="24"/>
  <c r="X94" i="24"/>
  <c r="Y94" i="24"/>
  <c r="Y109" i="24"/>
  <c r="X109" i="24"/>
  <c r="Y124" i="24"/>
  <c r="X124" i="24"/>
  <c r="Z124" i="24" s="1"/>
  <c r="Y11" i="24"/>
  <c r="X11" i="24"/>
  <c r="X127" i="24"/>
  <c r="Y127" i="24"/>
  <c r="X120" i="24"/>
  <c r="Y120" i="24"/>
  <c r="Y76" i="24"/>
  <c r="X76" i="24"/>
  <c r="Z76" i="24" s="1"/>
  <c r="Y122" i="24"/>
  <c r="X122" i="24"/>
  <c r="X37" i="24"/>
  <c r="Y37" i="24"/>
  <c r="X130" i="24"/>
  <c r="Y130" i="24"/>
  <c r="X64" i="24"/>
  <c r="Y64" i="24"/>
  <c r="Y92" i="24"/>
  <c r="X92" i="24"/>
  <c r="Y121" i="24"/>
  <c r="X121" i="24"/>
  <c r="X36" i="24"/>
  <c r="Y36" i="24"/>
  <c r="B22" i="36"/>
  <c r="B23" i="36" s="1"/>
  <c r="X128" i="24"/>
  <c r="Y128" i="24"/>
  <c r="Y81" i="24"/>
  <c r="X81" i="24"/>
  <c r="X47" i="24"/>
  <c r="Y47" i="24"/>
  <c r="X59" i="24"/>
  <c r="Y59" i="24"/>
  <c r="B52" i="28"/>
  <c r="F52" i="28" s="1"/>
  <c r="G3" i="37" s="1"/>
  <c r="Y63" i="24"/>
  <c r="X63" i="24"/>
  <c r="B15" i="19"/>
  <c r="E19" i="37" s="1"/>
  <c r="X91" i="24"/>
  <c r="Y91" i="24"/>
  <c r="V90" i="26"/>
  <c r="V92" i="26"/>
  <c r="X87" i="26"/>
  <c r="V93" i="26"/>
  <c r="X88" i="26"/>
  <c r="V95" i="26"/>
  <c r="V94" i="26"/>
  <c r="V81" i="26"/>
  <c r="W81" i="26" s="1"/>
  <c r="V138" i="26"/>
  <c r="V135" i="26"/>
  <c r="V157" i="26"/>
  <c r="V167" i="26"/>
  <c r="V170" i="26"/>
  <c r="V154" i="26"/>
  <c r="W125" i="26"/>
  <c r="V129" i="26"/>
  <c r="W129" i="26" s="1"/>
  <c r="W132" i="26"/>
  <c r="V143" i="26"/>
  <c r="V146" i="26"/>
  <c r="V142" i="26"/>
  <c r="X132" i="26"/>
  <c r="V137" i="26"/>
  <c r="V140" i="26"/>
  <c r="V139" i="26"/>
  <c r="V124" i="26"/>
  <c r="V103" i="26"/>
  <c r="W103" i="26" s="1"/>
  <c r="V168" i="26"/>
  <c r="V165" i="26"/>
  <c r="V134" i="26"/>
  <c r="W126" i="26"/>
  <c r="X82" i="26"/>
  <c r="X128" i="26" l="1"/>
  <c r="W106" i="26"/>
  <c r="Z122" i="24"/>
  <c r="Z29" i="24"/>
  <c r="Z31" i="24"/>
  <c r="Z115" i="24"/>
  <c r="Z64" i="24"/>
  <c r="Z127" i="24"/>
  <c r="Z33" i="24"/>
  <c r="Z114" i="24"/>
  <c r="Z16" i="24"/>
  <c r="Z22" i="24" s="1"/>
  <c r="H8" i="28" a="1"/>
  <c r="H8" i="28" s="1"/>
  <c r="AC8" i="28" s="1"/>
  <c r="AC13" i="28" s="1"/>
  <c r="X129" i="26"/>
  <c r="X81" i="26"/>
  <c r="Z87" i="24"/>
  <c r="Z90" i="24"/>
  <c r="Z85" i="24"/>
  <c r="Z83" i="24"/>
  <c r="Z86" i="24"/>
  <c r="Z84" i="24"/>
  <c r="Z89" i="24"/>
  <c r="Z47" i="24"/>
  <c r="Z26" i="24"/>
  <c r="Z11" i="24"/>
  <c r="Z112" i="24"/>
  <c r="Z118" i="24"/>
  <c r="C15" i="19"/>
  <c r="F19" i="37" s="1"/>
  <c r="H70" i="4"/>
  <c r="H71" i="4" s="1"/>
  <c r="F16" i="37"/>
  <c r="F18" i="37" s="1"/>
  <c r="G8" i="4" a="1"/>
  <c r="G8" i="4" s="1"/>
  <c r="C77" i="4"/>
  <c r="H76" i="4"/>
  <c r="H77" i="4" s="1"/>
  <c r="Z120" i="24"/>
  <c r="G13" i="28"/>
  <c r="E20" i="19" s="1"/>
  <c r="E24" i="19" s="1"/>
  <c r="E10" i="19" s="1"/>
  <c r="Z36" i="24"/>
  <c r="H11" i="28" a="1"/>
  <c r="H11" i="28" s="1"/>
  <c r="AB11" i="28" s="1"/>
  <c r="AE11" i="28" s="1"/>
  <c r="V18" i="24"/>
  <c r="V20" i="24"/>
  <c r="V21" i="24"/>
  <c r="Z43" i="24"/>
  <c r="Z75" i="24"/>
  <c r="Z109" i="24"/>
  <c r="Z35" i="24"/>
  <c r="Z46" i="24"/>
  <c r="Z42" i="24"/>
  <c r="Z52" i="24"/>
  <c r="Z57" i="24" s="1"/>
  <c r="Z48" i="24"/>
  <c r="V19" i="24"/>
  <c r="Z117" i="24"/>
  <c r="V22" i="24"/>
  <c r="Z63" i="24"/>
  <c r="Z113" i="24"/>
  <c r="AE12" i="28"/>
  <c r="Z37" i="24"/>
  <c r="AB10" i="28"/>
  <c r="AE10" i="28" s="1"/>
  <c r="I10" i="28"/>
  <c r="Z59" i="24"/>
  <c r="Z13" i="24"/>
  <c r="Z94" i="24"/>
  <c r="Z130" i="24"/>
  <c r="Z129" i="24"/>
  <c r="Z128" i="24"/>
  <c r="V13" i="28"/>
  <c r="D14" i="19"/>
  <c r="D15" i="19" s="1"/>
  <c r="G19" i="37" s="1"/>
  <c r="D18" i="36"/>
  <c r="Z91" i="24"/>
  <c r="Z45" i="24"/>
  <c r="Z17" i="24"/>
  <c r="Z19" i="24"/>
  <c r="V57" i="24"/>
  <c r="H9" i="28" s="1" a="1"/>
  <c r="H9" i="28" s="1"/>
  <c r="V58" i="24"/>
  <c r="V55" i="24"/>
  <c r="V54" i="24"/>
  <c r="V53" i="24"/>
  <c r="V56" i="24"/>
  <c r="Z81" i="24"/>
  <c r="Z121" i="24"/>
  <c r="Z44" i="24"/>
  <c r="Y13" i="28"/>
  <c r="Z92" i="24"/>
  <c r="I12" i="28"/>
  <c r="X124" i="26"/>
  <c r="W124" i="26"/>
  <c r="X103" i="26"/>
  <c r="P13" i="28"/>
  <c r="Z18" i="24" l="1"/>
  <c r="Z21" i="24"/>
  <c r="Z20" i="24"/>
  <c r="I8" i="28"/>
  <c r="AF8" i="28"/>
  <c r="B68" i="28"/>
  <c r="F68" i="28" s="1"/>
  <c r="I3" i="37" s="1"/>
  <c r="D3" i="37" s="1"/>
  <c r="AF13" i="28"/>
  <c r="Z53" i="24"/>
  <c r="Z58" i="24"/>
  <c r="F20" i="37"/>
  <c r="G26" i="4"/>
  <c r="F22" i="19" s="1"/>
  <c r="G22" i="19" s="1"/>
  <c r="G13" i="4"/>
  <c r="B83" i="4" s="1"/>
  <c r="H8" i="4"/>
  <c r="E18" i="36"/>
  <c r="E14" i="19"/>
  <c r="I11" i="28"/>
  <c r="Z54" i="24"/>
  <c r="Z56" i="24"/>
  <c r="Z55" i="24"/>
  <c r="G16" i="37"/>
  <c r="D22" i="36"/>
  <c r="AB9" i="28"/>
  <c r="H13" i="28"/>
  <c r="F20" i="19" s="1"/>
  <c r="I9" i="28"/>
  <c r="B51" i="28"/>
  <c r="W14" i="28"/>
  <c r="Z14" i="28"/>
  <c r="B59" i="28"/>
  <c r="B37" i="28"/>
  <c r="Q14" i="28"/>
  <c r="I13" i="28" l="1"/>
  <c r="D37" i="28"/>
  <c r="E4" i="37" s="1"/>
  <c r="C37" i="28"/>
  <c r="H13" i="4"/>
  <c r="H26" i="4"/>
  <c r="D83" i="4"/>
  <c r="D84" i="4" s="1"/>
  <c r="E83" i="4"/>
  <c r="E84" i="4" s="1"/>
  <c r="B84" i="4"/>
  <c r="C83" i="4"/>
  <c r="E22" i="36"/>
  <c r="E23" i="36" s="1"/>
  <c r="H16" i="37"/>
  <c r="E15" i="19"/>
  <c r="H19" i="37" s="1"/>
  <c r="AB13" i="28"/>
  <c r="AE9" i="28"/>
  <c r="E59" i="28"/>
  <c r="C59" i="28"/>
  <c r="B61" i="28"/>
  <c r="D59" i="28"/>
  <c r="F24" i="19"/>
  <c r="F10" i="19" s="1"/>
  <c r="G20" i="19"/>
  <c r="G24" i="19" s="1"/>
  <c r="E51" i="28"/>
  <c r="C51" i="28"/>
  <c r="B53" i="28"/>
  <c r="D51" i="28"/>
  <c r="D23" i="36"/>
  <c r="E37" i="28"/>
  <c r="E39" i="28" s="1"/>
  <c r="E6" i="37" s="1"/>
  <c r="B39" i="28"/>
  <c r="F27" i="37"/>
  <c r="D14" i="37"/>
  <c r="D39" i="28" l="1"/>
  <c r="F37" i="28"/>
  <c r="F39" i="28" s="1"/>
  <c r="G39" i="28" s="1"/>
  <c r="C39" i="28"/>
  <c r="E5" i="37" s="1"/>
  <c r="E22" i="37" s="1"/>
  <c r="H83" i="4"/>
  <c r="H84" i="4" s="1"/>
  <c r="C84" i="4"/>
  <c r="C53" i="28"/>
  <c r="G5" i="37" s="1"/>
  <c r="F51" i="28"/>
  <c r="F53" i="28" s="1"/>
  <c r="G53" i="28" s="1"/>
  <c r="F14" i="19"/>
  <c r="F15" i="19" s="1"/>
  <c r="I19" i="37" s="1"/>
  <c r="F18" i="36"/>
  <c r="G10" i="19"/>
  <c r="E61" i="28"/>
  <c r="H6" i="37"/>
  <c r="E53" i="28"/>
  <c r="G6" i="37"/>
  <c r="C61" i="28"/>
  <c r="H5" i="37" s="1"/>
  <c r="F59" i="28"/>
  <c r="F61" i="28" s="1"/>
  <c r="G61" i="28" s="1"/>
  <c r="D61" i="28"/>
  <c r="H4" i="37"/>
  <c r="G4" i="37"/>
  <c r="D53" i="28"/>
  <c r="B67" i="28"/>
  <c r="AC14" i="28"/>
  <c r="AE13" i="28"/>
  <c r="AF14" i="28" s="1"/>
  <c r="E18" i="37" l="1"/>
  <c r="E20" i="37" s="1"/>
  <c r="E27" i="37"/>
  <c r="G18" i="36"/>
  <c r="I16" i="37"/>
  <c r="D16" i="37" s="1"/>
  <c r="F22" i="36"/>
  <c r="G22" i="36" s="1"/>
  <c r="G14" i="19"/>
  <c r="G15" i="19" s="1"/>
  <c r="D19" i="37" s="1"/>
  <c r="D67" i="28"/>
  <c r="B69" i="28"/>
  <c r="E67" i="28"/>
  <c r="C67" i="28"/>
  <c r="G27" i="37"/>
  <c r="G22" i="37"/>
  <c r="G18" i="37"/>
  <c r="G20" i="37" s="1"/>
  <c r="H22" i="37"/>
  <c r="H27" i="37"/>
  <c r="H18" i="37"/>
  <c r="H20" i="37" s="1"/>
  <c r="G23" i="36" l="1"/>
  <c r="I6" i="37"/>
  <c r="D6" i="37" s="1"/>
  <c r="E69" i="28"/>
  <c r="D69" i="28"/>
  <c r="I4" i="37"/>
  <c r="F67" i="28"/>
  <c r="F69" i="28" s="1"/>
  <c r="G69" i="28" s="1"/>
  <c r="I5" i="37"/>
  <c r="D5" i="37" s="1"/>
  <c r="C69" i="28"/>
  <c r="F23" i="36"/>
  <c r="I18" i="37" l="1"/>
  <c r="I20" i="37" s="1"/>
  <c r="I22" i="37"/>
  <c r="I27" i="37"/>
  <c r="D4" i="37"/>
  <c r="D18" i="37" l="1"/>
  <c r="D20" i="37" s="1"/>
  <c r="D27" i="37"/>
  <c r="D2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 authorId="0" shapeId="0" xr:uid="{4EA7301A-EEE3-4F8F-8319-EBD8DE5FBEBF}">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K6" authorId="0" shapeId="0" xr:uid="{2307FA69-6850-42B8-B064-CE276FB6D991}">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EE1F66F5-9BDB-4A59-BC45-B18EC41DF80F}">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F4" authorId="0" shapeId="0" xr:uid="{A6732B0D-C2A7-4471-B383-129B5278E2B9}">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DA8ED216-64F7-4F7D-8C2C-A8164876E429}">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F4" authorId="0" shapeId="0" xr:uid="{3E612F7D-7239-439D-BA29-E32C13BB88E6}">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5" authorId="0" shapeId="0" xr:uid="{23BC8546-13B9-4B5B-BFCE-E390D7F17799}">
      <text>
        <r>
          <rPr>
            <b/>
            <sz val="9"/>
            <color indexed="81"/>
            <rFont val="Tahoma"/>
            <family val="2"/>
          </rPr>
          <t xml:space="preserve">UCD PRE-AWARD ACCOUNTANT 
</t>
        </r>
        <r>
          <rPr>
            <sz val="9"/>
            <color indexed="81"/>
            <rFont val="Tahoma"/>
            <family val="2"/>
          </rPr>
          <t xml:space="preserve">The Laurate Call 2021 states that a pension charge for research assistants and post-doctoral researchers is not an eligbile cost for this grant. Therefore, the pension contribution is set at zero. Pension charges for fellows are eligible and included in Pension Charge 2 calculation at 20%.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 authorId="0" shapeId="0" xr:uid="{235B139E-4D80-443F-A700-2A0301FBE5DD}">
      <text>
        <r>
          <rPr>
            <b/>
            <sz val="9"/>
            <color indexed="81"/>
            <rFont val="Tahoma"/>
            <family val="2"/>
          </rPr>
          <t xml:space="preserve">UCD Pre-Award Accountant:
</t>
        </r>
        <r>
          <rPr>
            <sz val="9"/>
            <color indexed="81"/>
            <rFont val="Tahoma"/>
            <family val="2"/>
          </rPr>
          <t xml:space="preserve">
You may wonder why a 20% pension charge is applied for Researcher positions but only 10% for Academic positions.
While the employer pension contribution for researchers (Per IUA / SFI scales) is budgeted at 20%, the rate used for acadmic staff - for budgeintg purposes - is 10%. This is an average rate. 
The rates for the employer pension contribution will vary from person to person depending on a number of factors. These may include: salary, grade, and date at which the person first joined the Irish Public Sector.
 </t>
        </r>
      </text>
    </comment>
    <comment ref="F4" authorId="0" shapeId="0" xr:uid="{E58D3E54-2A44-4D95-99B6-0805DF9DBD03}">
      <text>
        <r>
          <rPr>
            <b/>
            <sz val="9"/>
            <color indexed="81"/>
            <rFont val="Tahoma"/>
            <family val="2"/>
          </rPr>
          <t xml:space="preserve">Pre-Award Accountant 
</t>
        </r>
        <r>
          <rPr>
            <sz val="9"/>
            <color indexed="81"/>
            <rFont val="Tahoma"/>
            <family val="2"/>
          </rPr>
          <t xml:space="preserve">Annual increment on Gross Salary Contribution Figure.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<sst xmlns="http://schemas.openxmlformats.org/spreadsheetml/2006/main" count="2134" uniqueCount="548">
  <si>
    <t>Point</t>
  </si>
  <si>
    <t xml:space="preserve">Gross Salary Contribution </t>
  </si>
  <si>
    <t>Cost to Grant Budget</t>
  </si>
  <si>
    <t>Employer PRSI</t>
  </si>
  <si>
    <t xml:space="preserve">Pension charge </t>
  </si>
  <si>
    <t>EUR</t>
  </si>
  <si>
    <t xml:space="preserve">EUR </t>
  </si>
  <si>
    <t xml:space="preserve">Employer PRSI </t>
  </si>
  <si>
    <t xml:space="preserve">Pension Charge </t>
  </si>
  <si>
    <t xml:space="preserve">DO NOT CHANGE </t>
  </si>
  <si>
    <t>Researcher Salary Scales - Irish Universities Association</t>
  </si>
  <si>
    <t>UCD Academic Salary Scales - UCD HR Website</t>
  </si>
  <si>
    <t>Total</t>
  </si>
  <si>
    <t xml:space="preserve">Pension Charge (1) </t>
  </si>
  <si>
    <t>PhD Student / Research Masters Student</t>
  </si>
  <si>
    <t>Full Professor  - Code: 7937 - Point 1</t>
  </si>
  <si>
    <t>Full Professor  - Code: 7937 - Point 2</t>
  </si>
  <si>
    <t>Full Professor  - Code: 7937 - Point 3</t>
  </si>
  <si>
    <t>Full Professor  - Code: 7937 - Point 4</t>
  </si>
  <si>
    <t>Full Professor  - Code: 7937 - Point 5</t>
  </si>
  <si>
    <t>Full Professor  - Code: 7937 - Point 6</t>
  </si>
  <si>
    <t>Full Professor  - Code: 7936 - Point 1</t>
  </si>
  <si>
    <t>Full Professor  - Code: 7936 - Point 2</t>
  </si>
  <si>
    <t>Full Professor  - Code: 7936 - Point 3</t>
  </si>
  <si>
    <t>Full Professor  - Code: 7936 - Point 4</t>
  </si>
  <si>
    <t xml:space="preserve">Full Professor  - Code: 7936 - Point 5 </t>
  </si>
  <si>
    <t>Full Professor  - Code: 7936 - Point 6</t>
  </si>
  <si>
    <t>Professor  - Code: 7939 - Point 1</t>
  </si>
  <si>
    <t>Professor  - Code: 7939 - Point 2</t>
  </si>
  <si>
    <t>Professor  - Code: 7939 - Point 3</t>
  </si>
  <si>
    <t>Professor  - Code: 7939 - Point 4</t>
  </si>
  <si>
    <t>Professor  - Code: 7939 - Point 5</t>
  </si>
  <si>
    <t>Professor  - Code: 7939 - Point 6</t>
  </si>
  <si>
    <t>Professor  - Code: 7938 - Point 1</t>
  </si>
  <si>
    <t>Professor  - Code: 7938 - Point 2</t>
  </si>
  <si>
    <t>Professor  - Code: 7938 - Point 3</t>
  </si>
  <si>
    <t>Professor  - Code: 7938 - Point 4</t>
  </si>
  <si>
    <t>Professor  - Code: 7938 - Point 5</t>
  </si>
  <si>
    <t xml:space="preserve">Professor  - Code: 7938 - Point 6 </t>
  </si>
  <si>
    <t>Associate Professor  - Code: 7941 - Point 1</t>
  </si>
  <si>
    <t>Associate Professor  - Code: 7941 - Point 2</t>
  </si>
  <si>
    <t>Associate Professor  - Code: 7941 - Point 3</t>
  </si>
  <si>
    <t>Associate Professor  - Code: 7941 - Point 4</t>
  </si>
  <si>
    <t>Associate Professor  - Code: 7941 - Point 5</t>
  </si>
  <si>
    <t>Associate Professor  - Code: 7941 - Point 6</t>
  </si>
  <si>
    <t>Associate Professor  - Code: 7941 - Point 7</t>
  </si>
  <si>
    <t xml:space="preserve">Associate Professor  - Code: 7941 - Point 8 </t>
  </si>
  <si>
    <t>Associate Professor  - Code: 7940 - Point 1</t>
  </si>
  <si>
    <t>Associate Professor  - Code: 7940 - Point 2</t>
  </si>
  <si>
    <t>Associate Professor  - Code: 7940 - Point 3</t>
  </si>
  <si>
    <t xml:space="preserve">Associate Professor  - Code: 7940 - Point 4 </t>
  </si>
  <si>
    <t xml:space="preserve">Associate Professor  - Code: 7940 - Point 5 </t>
  </si>
  <si>
    <t xml:space="preserve">Associate Professor  - Code: 7940 - Point 6 </t>
  </si>
  <si>
    <t xml:space="preserve">Associate Professor  - Code: 7940 - Point 7 </t>
  </si>
  <si>
    <t xml:space="preserve">Associate Professor  - Code: 7940 - Point 8 </t>
  </si>
  <si>
    <t>Lecturer/Asst Prof above the bar  - Code: 7943 - Point 1</t>
  </si>
  <si>
    <t>Lecturer/Asst Prof above the bar  - Code: 7943 - Point 3</t>
  </si>
  <si>
    <t xml:space="preserve">Lecturer/Asst Prof above the bar  - Code: 7943 - Point 4 </t>
  </si>
  <si>
    <t>Lecturer/Asst Prof above the bar  - Code: 7943 - Point 5</t>
  </si>
  <si>
    <t xml:space="preserve">Lecturer/Asst Prof above the bar  - Code: 7943 - Point 7 </t>
  </si>
  <si>
    <t>Lecturer/Asst Prof above the bar  - Code: 7943 - Point 2</t>
  </si>
  <si>
    <t>Lecturer/Asst Prof above the bar  - Code: 7943 - Point 6</t>
  </si>
  <si>
    <t>Lecturer/Asst Prof above the bar  - Code: 7942 - Point 1</t>
  </si>
  <si>
    <t>Lecturer/Asst Prof above the bar  - Code: 7942 - Point 2</t>
  </si>
  <si>
    <t>Lecturer/Asst Prof above the bar  - Code: 7942 - Point 3</t>
  </si>
  <si>
    <t xml:space="preserve">Lecturer/Asst Prof above the bar  - Code: 7942 - Point 4 </t>
  </si>
  <si>
    <t>Lecturer/Asst Prof above the bar  - Code: 7942 - Point 5</t>
  </si>
  <si>
    <t xml:space="preserve">Lecturer/Asst Prof above the bar  - Code: 7942 - Point 6 </t>
  </si>
  <si>
    <t xml:space="preserve">Lecturer/Asst Prof above the bar  - Code: 7942 - Point 7 </t>
  </si>
  <si>
    <t>Lecturer/Asst Prof below the bar  - Code: 7944 - Point 1</t>
  </si>
  <si>
    <t>Lecturer/Asst Prof below the bar  - Code: 7944 - Point 2</t>
  </si>
  <si>
    <t>Lecturer/Asst Prof below the bar  - Code: 7944 - Point 3</t>
  </si>
  <si>
    <t>Lecturer/Asst Prof below the bar  - Code: 7944 - Point 4</t>
  </si>
  <si>
    <t>Lecturer/Asst Prof below the bar  - Code: 7944 - Point 5</t>
  </si>
  <si>
    <t xml:space="preserve">Lecturer/Asst Prof below the bar  - Code: 7944 - Point 6 </t>
  </si>
  <si>
    <t xml:space="preserve">Lecturer/Asst Prof below the bar  - Code: 7944 - Point 7 </t>
  </si>
  <si>
    <t xml:space="preserve">Lecturer/Asst Prof below the bar  - Code: 7944 - Point 8 </t>
  </si>
  <si>
    <t xml:space="preserve">Lecturer/Asst Prof below the bar  - Code: 7944 - Point 9 </t>
  </si>
  <si>
    <t>Lecturer/Asst Prof below the bar  - Code: 7944 - Point 10</t>
  </si>
  <si>
    <t>Lecturer/Asst Prof below the bar  - Code: 7944 - Point 11</t>
  </si>
  <si>
    <t>Lecturer/Asst Prof below the bar  - Code: 7944 - Point 12</t>
  </si>
  <si>
    <t>Lecturer/Asst Prof below the bar  - Code: 7944 - Point 13</t>
  </si>
  <si>
    <t>Lecturer/Asst Prof below the bar  - Code: 7944 - Point 14</t>
  </si>
  <si>
    <t>Research Assistant - Point 1</t>
  </si>
  <si>
    <t>Research Assistant - Point 2</t>
  </si>
  <si>
    <t>Research Assistant - Point 3</t>
  </si>
  <si>
    <t>Research Assistant - Point 4</t>
  </si>
  <si>
    <t>Research Assistant - Point 5</t>
  </si>
  <si>
    <t>Research Assistant - Point 6</t>
  </si>
  <si>
    <t>Research Assistant - Point 7</t>
  </si>
  <si>
    <t>Research Assistant - Point 8</t>
  </si>
  <si>
    <t>Research Assistant - Point 9</t>
  </si>
  <si>
    <t>Research Assistant - Point 10</t>
  </si>
  <si>
    <t>Research Assistant - Point 11</t>
  </si>
  <si>
    <t>Research Assistant - Point 12</t>
  </si>
  <si>
    <t>Research Assistant - Point 13</t>
  </si>
  <si>
    <t>New Post Doctoral Researcher - Point 1</t>
  </si>
  <si>
    <t>Research Fellow - Point 1</t>
  </si>
  <si>
    <t>Research Fellow - Point 2</t>
  </si>
  <si>
    <t>Research Fellow - Point 3</t>
  </si>
  <si>
    <t>Research Fellow - Point 4</t>
  </si>
  <si>
    <t>Senior Research Fellow - Point 1</t>
  </si>
  <si>
    <t>Senior Research Fellow - Point 2</t>
  </si>
  <si>
    <t>Senior Research Fellow - Point 3</t>
  </si>
  <si>
    <t>Senior Research Fellow - Point 4</t>
  </si>
  <si>
    <t>Permanent</t>
  </si>
  <si>
    <t xml:space="preserve">Non-permanent </t>
  </si>
  <si>
    <t>Selecte type</t>
  </si>
  <si>
    <t>Year 1</t>
  </si>
  <si>
    <t>Year 2</t>
  </si>
  <si>
    <t>Year 3</t>
  </si>
  <si>
    <t>Year 4</t>
  </si>
  <si>
    <t>Not applicable.</t>
  </si>
  <si>
    <t>2021/2022</t>
  </si>
  <si>
    <t>2022/2023</t>
  </si>
  <si>
    <t>2023/2024</t>
  </si>
  <si>
    <t>2024/2025</t>
  </si>
  <si>
    <t xml:space="preserve">Total Grant Contribution </t>
  </si>
  <si>
    <t>Increment multiplier</t>
  </si>
  <si>
    <t>Select % of existing academic commitment replaced</t>
  </si>
  <si>
    <t xml:space="preserve">Select relevent grade </t>
  </si>
  <si>
    <t xml:space="preserve">Select grade and applicable point on scale </t>
  </si>
  <si>
    <t>Select time commitment (minimum for PI is 25%)</t>
  </si>
  <si>
    <t xml:space="preserve">Not applicable </t>
  </si>
  <si>
    <t>2025/2026</t>
  </si>
  <si>
    <t>Books and journals</t>
  </si>
  <si>
    <t>Animal costs</t>
  </si>
  <si>
    <t>Bench fees</t>
  </si>
  <si>
    <t>Laboratory fees</t>
  </si>
  <si>
    <t>Recruitment fees</t>
  </si>
  <si>
    <t>Survey costs</t>
  </si>
  <si>
    <t xml:space="preserve">Focus group participants </t>
  </si>
  <si>
    <t xml:space="preserve">Data management </t>
  </si>
  <si>
    <t>Other - please include description</t>
  </si>
  <si>
    <t xml:space="preserve">Cost </t>
  </si>
  <si>
    <t>Cost 1</t>
  </si>
  <si>
    <t>Cost 2</t>
  </si>
  <si>
    <t>Cost 3</t>
  </si>
  <si>
    <t>Cost 4</t>
  </si>
  <si>
    <t>Cost 5</t>
  </si>
  <si>
    <t>Cost 6</t>
  </si>
  <si>
    <t>Cost 7</t>
  </si>
  <si>
    <t>Cost 8</t>
  </si>
  <si>
    <t>Cost 9</t>
  </si>
  <si>
    <t>Cost 10</t>
  </si>
  <si>
    <t>Cost 11</t>
  </si>
  <si>
    <t>Cost 12</t>
  </si>
  <si>
    <t>Small equipment (less than €1,000 and NOT a computer)</t>
  </si>
  <si>
    <t>Copyediting</t>
  </si>
  <si>
    <t>Indexing</t>
  </si>
  <si>
    <t>Copyright</t>
  </si>
  <si>
    <t>Images</t>
  </si>
  <si>
    <t>Proofreading</t>
  </si>
  <si>
    <t>Open access costs</t>
  </si>
  <si>
    <t>Archival &amp; digitization costs</t>
  </si>
  <si>
    <t>Leaflets</t>
  </si>
  <si>
    <t>Reports</t>
  </si>
  <si>
    <t>Websites</t>
  </si>
  <si>
    <t>Other knowledge exchange activities (include description)</t>
  </si>
  <si>
    <t>Seminar/conference attendance (include description)</t>
  </si>
  <si>
    <t xml:space="preserve">Select one </t>
  </si>
  <si>
    <t>Select one</t>
  </si>
  <si>
    <t>Major scientific equipment (or sets of instruments)</t>
  </si>
  <si>
    <t>Knowledge based resources: collections</t>
  </si>
  <si>
    <t xml:space="preserve">Knowledge based resources: archives </t>
  </si>
  <si>
    <t xml:space="preserve">Knowledge based resources: scientific data </t>
  </si>
  <si>
    <t xml:space="preserve">E-infrasturctures  -data systems </t>
  </si>
  <si>
    <t>E-infrasturctures  -computing systems</t>
  </si>
  <si>
    <t>E-infrasturctures  - communitcation network</t>
  </si>
  <si>
    <t>Other - provide description</t>
  </si>
  <si>
    <t>Access to Irish facilities that are not available in UCD</t>
  </si>
  <si>
    <t>Access to Irish services  that are not available in UCD</t>
  </si>
  <si>
    <t>Access to Irish archives  that are not available in UCD</t>
  </si>
  <si>
    <t>Access to International databases not available in Ireland</t>
  </si>
  <si>
    <t>Access to International facilities/research labs not available in Ireland</t>
  </si>
  <si>
    <t xml:space="preserve">Commissioning of specific experiments in International facility. </t>
  </si>
  <si>
    <t>Commissioning of specific experiment in Irish research facility</t>
  </si>
  <si>
    <t>Yes.</t>
  </si>
  <si>
    <t>No.</t>
  </si>
  <si>
    <t>Computer equipment</t>
  </si>
  <si>
    <t xml:space="preserve">Other equipment </t>
  </si>
  <si>
    <t xml:space="preserve">Detailed description </t>
  </si>
  <si>
    <t>Not applicable</t>
  </si>
  <si>
    <t>Subsistence</t>
  </si>
  <si>
    <t>Research Assistant - MAX POINT ON SCALE DO NOT DELETE</t>
  </si>
  <si>
    <t>New Post Doc - MAX POINT ON SCALE DO NOT DELETE</t>
  </si>
  <si>
    <t>Experienced Post Doc - MAX POINT ON SCALE DO NOT DELETE</t>
  </si>
  <si>
    <t>Research Fellow - Point 4 - MAX POINT ON SCALE DO NOT DELETE</t>
  </si>
  <si>
    <t>Senior Research Fellow - Point 4 - MAX POINT ON SCALE DO NOT DELETE</t>
  </si>
  <si>
    <t xml:space="preserve">Accommodation </t>
  </si>
  <si>
    <t xml:space="preserve"> </t>
  </si>
  <si>
    <t>Months</t>
  </si>
  <si>
    <t>Max months in year</t>
  </si>
  <si>
    <t>Year 5</t>
  </si>
  <si>
    <t xml:space="preserve">Researcher 1 </t>
  </si>
  <si>
    <t>Researcher 2</t>
  </si>
  <si>
    <t>Researcher 3</t>
  </si>
  <si>
    <t>Researcher 4</t>
  </si>
  <si>
    <t xml:space="preserve">Researcher 5 </t>
  </si>
  <si>
    <t xml:space="preserve">SFI - PhD Student Stipend and Registration Fees </t>
  </si>
  <si>
    <t>Note</t>
  </si>
  <si>
    <t xml:space="preserve">PhD stipend and registration fees are for a maximum period of 4 years. </t>
  </si>
  <si>
    <t>https://www.sfi.ie/funding/sfi-policies-and-guidance/budget-finance-related-policies/Grant-Budget-Policy-June-2021.pdf</t>
  </si>
  <si>
    <t xml:space="preserve">If a non-EU PhD student is identifed after award has been granted, the PI may adjust their budget allocation using the flexible budget policy. No additional funding may be requested. </t>
  </si>
  <si>
    <t xml:space="preserve">Some research bodies charged reduced fee in final year (say 50%) - SFI budget capped at this reduced fee. </t>
  </si>
  <si>
    <t xml:space="preserve">Not applicable. </t>
  </si>
  <si>
    <t xml:space="preserve">Named non-EU candiate must be highly-competitive. </t>
  </si>
  <si>
    <t>Please select time commitment</t>
  </si>
  <si>
    <t>New Post Doctoral Researcher(2A) - Point 1</t>
  </si>
  <si>
    <t>New Post Doctoral Researcher(2A) - Point 2</t>
  </si>
  <si>
    <t>New Post Doctoral Researcher(2A) - Point 3</t>
  </si>
  <si>
    <t>New Post Doctoral Researcher(2A) - Point 4</t>
  </si>
  <si>
    <t>New Post Doctoral Researcher(2A) - Point 5</t>
  </si>
  <si>
    <t>New Post Doctoral Researcher(2A) - Point 6</t>
  </si>
  <si>
    <t>Experienced Post Doctoral Researcher(2B)  - Point 1</t>
  </si>
  <si>
    <t>Experienced Post Doctoral Researcher(2B)  - Point 2</t>
  </si>
  <si>
    <t>Experienced Post Doctoral Researcher(2B) - Point 3</t>
  </si>
  <si>
    <t>Experienced Post Doctoral Researcher(2B) - Point 4</t>
  </si>
  <si>
    <t>2026/2027</t>
  </si>
  <si>
    <t>Masters by Research  Student - Stipend</t>
  </si>
  <si>
    <t>Medical Practitioner MD or PhD training</t>
  </si>
  <si>
    <t xml:space="preserve">Where adequate justification is provided, SFI may contribute to MD or PhD training of Medical
Practitioners for a maximum of three years. Such individuals must have a minimum of two years’ relevant
post-registration practice experience and should be employed in practice in Ireland. Stipends will be
provided at Experienced Postdoctoral Researcher Level 2B, point 1(Year 1), point 2 (year 2) and point 3
(year 3) of the SFI Team Member Budget Scale. </t>
  </si>
  <si>
    <t xml:space="preserve">Student 1 - Stipend </t>
  </si>
  <si>
    <t xml:space="preserve">Student 1 - Registration Fees </t>
  </si>
  <si>
    <t xml:space="preserve">Student 2 - Stipend </t>
  </si>
  <si>
    <t xml:space="preserve">Student 2 - Registration Fees </t>
  </si>
  <si>
    <t xml:space="preserve">Student 3 - Stipend </t>
  </si>
  <si>
    <t xml:space="preserve">Student 3 - Registration Fees </t>
  </si>
  <si>
    <t xml:space="preserve">Student 4 - Stipend </t>
  </si>
  <si>
    <t xml:space="preserve">Student 4 - Registration Fees </t>
  </si>
  <si>
    <t xml:space="preserve">Student 5- Stipend </t>
  </si>
  <si>
    <t xml:space="preserve">Student 5 - Registration Fees </t>
  </si>
  <si>
    <t>Major equipment</t>
  </si>
  <si>
    <t xml:space="preserve">Select one: </t>
  </si>
  <si>
    <t>Computer/laptop (regardless of value)</t>
  </si>
  <si>
    <t>Kowledged-containing resource: Collections</t>
  </si>
  <si>
    <t>Kowledged-containing resource: Archives</t>
  </si>
  <si>
    <t>Kowledged-containing resource: Data banks</t>
  </si>
  <si>
    <t>Kowledged-containing resource: E-Infrastructure</t>
  </si>
  <si>
    <t>Kowledged-containing resource: Test beds</t>
  </si>
  <si>
    <t>Equipment</t>
  </si>
  <si>
    <t>Equipment refurbishment (see Call Doc)</t>
  </si>
  <si>
    <t>Smaller equipment (value more than EUR 2,000)</t>
  </si>
  <si>
    <t>Cost incl VAT</t>
  </si>
  <si>
    <t>Student 1</t>
  </si>
  <si>
    <t>Student 2</t>
  </si>
  <si>
    <t>Student 3</t>
  </si>
  <si>
    <t>Student 4</t>
  </si>
  <si>
    <t>Student 5</t>
  </si>
  <si>
    <t>Staff</t>
  </si>
  <si>
    <t>Description</t>
  </si>
  <si>
    <t>Detailed description</t>
  </si>
  <si>
    <t>Summary</t>
  </si>
  <si>
    <t>FTE Equivalent</t>
  </si>
  <si>
    <t>Access costs</t>
  </si>
  <si>
    <t>Other costs</t>
  </si>
  <si>
    <t>Publication costs</t>
  </si>
  <si>
    <t>Recruitment costs</t>
  </si>
  <si>
    <t>Patient engagement costs</t>
  </si>
  <si>
    <t>Equipment maintenance charges</t>
  </si>
  <si>
    <t>Scientific Animal Protection Authorisation fees</t>
  </si>
  <si>
    <t xml:space="preserve">Team member: </t>
  </si>
  <si>
    <t>TABLE 2- Team Member Time Commitment:</t>
  </si>
  <si>
    <t xml:space="preserve">Running Costs </t>
  </si>
  <si>
    <t xml:space="preserve">Guidance: </t>
  </si>
  <si>
    <t>Guidance</t>
  </si>
  <si>
    <t>Student - Stipend</t>
  </si>
  <si>
    <t>Registration fees</t>
  </si>
  <si>
    <t>Overheads</t>
  </si>
  <si>
    <t>Co-PI</t>
  </si>
  <si>
    <t>Max point on scale  - do not delete</t>
  </si>
  <si>
    <t>PI</t>
  </si>
  <si>
    <t>Research team</t>
  </si>
  <si>
    <t>Computer Equipment</t>
  </si>
  <si>
    <t>Other Equipment</t>
  </si>
  <si>
    <t>Type</t>
  </si>
  <si>
    <t>Conference registration fee</t>
  </si>
  <si>
    <t xml:space="preserve">Research travel </t>
  </si>
  <si>
    <t>Conference travel</t>
  </si>
  <si>
    <t>Column1</t>
  </si>
  <si>
    <t>Travel &amp; Dissemination</t>
  </si>
  <si>
    <t>2022/2023 (pre inflation)</t>
  </si>
  <si>
    <t xml:space="preserve">Pre-Award Finance use only: </t>
  </si>
  <si>
    <t>Payroll - key assumptions:</t>
  </si>
  <si>
    <t>95 Executive Assistant_2013 (7911) - Point 13</t>
  </si>
  <si>
    <t>95 Executive Assistant_2013 (7911)- Point 12</t>
  </si>
  <si>
    <t>95 Executive Assistant_2013 (7911)- Point 11</t>
  </si>
  <si>
    <t>95 Executive Assistant_2013 (7911) - Point 10</t>
  </si>
  <si>
    <t xml:space="preserve">95 Executive Assistant_2013 (7911) - Point 9 </t>
  </si>
  <si>
    <t xml:space="preserve">95 Executive Assistant_2013 (7911) - Point 8 </t>
  </si>
  <si>
    <t xml:space="preserve">95 Executive Assistant_2013 (7911) - Point 7 </t>
  </si>
  <si>
    <t xml:space="preserve">95 Executive Assistant_2013 (7911)- Point 6 </t>
  </si>
  <si>
    <t>95 Executive Assistant_2013 (7911) - Point 5</t>
  </si>
  <si>
    <t>95 Executive Assistant_2013 (7911) - Point 4</t>
  </si>
  <si>
    <t>95 Executive Assistant_2013 (7911) - Point 3</t>
  </si>
  <si>
    <t>95 Executive Assistant_2013 (7911)  - Point 2</t>
  </si>
  <si>
    <t>95 Executive Assistant_2013 (7911) - Point 1</t>
  </si>
  <si>
    <t>Executive Assistant_2010 (0022_X) - Point 11</t>
  </si>
  <si>
    <t>Executive Assistant_2010 (0022_X) - Point 10</t>
  </si>
  <si>
    <t xml:space="preserve">Executive Assistant_2010 (0022_X) - Point 9 </t>
  </si>
  <si>
    <t xml:space="preserve">Executive Assistant_2010 (0022_X) - Point 8 </t>
  </si>
  <si>
    <t xml:space="preserve">Executive Assistant_2010 (0022_X) - Point 7 </t>
  </si>
  <si>
    <t xml:space="preserve">Executive Assistant_2010 (0022_X) - Point 6 </t>
  </si>
  <si>
    <t>Executive Assistant_2010 (0022_X) - Point 5</t>
  </si>
  <si>
    <t>Executive Assistant_2010 (0022_X) - Point 4</t>
  </si>
  <si>
    <t>Executive Assistant_2010 (0022_X) - Point 3</t>
  </si>
  <si>
    <t>Executive Assistant_2010 (0022_X)  - Point 2</t>
  </si>
  <si>
    <t>Executive Assistant_2010 (0022_X) - Point 1</t>
  </si>
  <si>
    <t xml:space="preserve">Admin Officer I_2010 (0072_X) - Point 9 </t>
  </si>
  <si>
    <t xml:space="preserve">Admin Officer I_2010 (0072_X) - Point 8 </t>
  </si>
  <si>
    <t xml:space="preserve">Admin Officer I_2010 (0072_X) - Point 7 </t>
  </si>
  <si>
    <t xml:space="preserve">Admin Officer I_2010 (0072_X) - Point 6 </t>
  </si>
  <si>
    <t>Admin Officer I_2010 (0072_X) - Point 5</t>
  </si>
  <si>
    <t>Admin Officer I_2010 (0072_X) - Point 4</t>
  </si>
  <si>
    <t>Admin Officer I_2010 (0072_X) - Point 3</t>
  </si>
  <si>
    <t>Admin Officer I_2010 (0072_X)  - Point 2</t>
  </si>
  <si>
    <t>Admin Officer I_2010 (0072_X) - Point 1</t>
  </si>
  <si>
    <t xml:space="preserve">95 Administrative Officer I_2010 (0172_X) - Point 9 </t>
  </si>
  <si>
    <t xml:space="preserve">95 Administrative Officer I_2010 (0172_X) - Point 8 </t>
  </si>
  <si>
    <t xml:space="preserve">95 Administrative Officer I_2010 (0172_X) - Point 7 </t>
  </si>
  <si>
    <t xml:space="preserve">95 Administrative Officer I_2010 (0172_X) - Point 6 </t>
  </si>
  <si>
    <t>95 Administrative Officer I_2010 (0172_X) - Point 5</t>
  </si>
  <si>
    <t>95 Administrative Officer I_2010 (0172_X) - Point 4</t>
  </si>
  <si>
    <t>95 Administrative Officer I_2010 (0172_X)  - Point 3</t>
  </si>
  <si>
    <t>95 Administrative Officer I_2010 (0172_X)  - Point 2</t>
  </si>
  <si>
    <t>95 Administrative Officer I_2010 (0172_X) - Point 1</t>
  </si>
  <si>
    <t xml:space="preserve">Admin Officer Ii_2010 (0073_X) - Point 7 </t>
  </si>
  <si>
    <t xml:space="preserve">Admin Officer Ii_2010 (0073_X) - Point 6 </t>
  </si>
  <si>
    <t xml:space="preserve">Admin Officer Ii_2010 (0073_X) - Point 5 </t>
  </si>
  <si>
    <t xml:space="preserve">Admin Officer Ii_2010 (0073_X) - Point 4 </t>
  </si>
  <si>
    <t>Admin Officer Ii_2010 (0073_X) - Point 3</t>
  </si>
  <si>
    <t>Admin Officer Ii_2010 (0073_X) - Point 2</t>
  </si>
  <si>
    <t>Admin Officer Ii_2010 (0073_X) - Point 1</t>
  </si>
  <si>
    <t>95 Administrative Officer Ii_2010 (0173_X) - Point 7</t>
  </si>
  <si>
    <t>95 Administrative Officer Ii_2010 (0173_X) - Point 6</t>
  </si>
  <si>
    <t>95 Administrative Officer Ii_2010 (0173_X) - Point 5</t>
  </si>
  <si>
    <t>95 Administrative Officer Ii_2010 (0173_X) - Point 4</t>
  </si>
  <si>
    <t>95 Administrative Officer Ii_2010 (0173_X) - Point 3</t>
  </si>
  <si>
    <t>95 Administrative Officer Ii_2010 (0173_X) - Point 2</t>
  </si>
  <si>
    <t>95 Administrative Officer Ii_2010 (0173_X) - Point 1</t>
  </si>
  <si>
    <t xml:space="preserve"> Adminofficer Ia_2010 (0056_X) - Point 6</t>
  </si>
  <si>
    <t xml:space="preserve"> Adminofficer Ia_2010 (0056_X) - Point 5 </t>
  </si>
  <si>
    <t xml:space="preserve"> Adminofficer Ia_2010 (0056_X) -  Point 4</t>
  </si>
  <si>
    <t xml:space="preserve"> Adminofficer Ia_2010 (0056_X) - Point 3</t>
  </si>
  <si>
    <t xml:space="preserve"> Adminofficer Ia_2010 (0056_X) - Point 2</t>
  </si>
  <si>
    <t xml:space="preserve"> Adminofficer Ia_2010 (0056_X) - Point 1</t>
  </si>
  <si>
    <t>95 Administrative Officer 1a_2013 (2010) (7080) - Point 6</t>
  </si>
  <si>
    <t>95 Administrative Officer 1a_2013 (2010) (7080) - Point 5</t>
  </si>
  <si>
    <t>95 Administrative Officer 1a_2013 (2010) (7080)  - Point 4</t>
  </si>
  <si>
    <t>95 Administrative Officer 1a_2013 (2010) (7080) - Point 3</t>
  </si>
  <si>
    <t>95 Administrative Officer 1a_2013 (2010) (7080) - Point 2</t>
  </si>
  <si>
    <t>95 Administrative Officer 1a_2013 (2010) (7080) - Point 1</t>
  </si>
  <si>
    <t>Average monthly rate ((60 months)</t>
  </si>
  <si>
    <t>Average annual rate (5 years)</t>
  </si>
  <si>
    <t xml:space="preserve">Monthly </t>
  </si>
  <si>
    <t>EFIN REC</t>
  </si>
  <si>
    <t>2027/2028</t>
  </si>
  <si>
    <r>
      <t xml:space="preserve">Rates effective from </t>
    </r>
    <r>
      <rPr>
        <b/>
        <strike/>
        <sz val="11"/>
        <color theme="1"/>
        <rFont val="Calibri"/>
        <family val="2"/>
        <scheme val="minor"/>
      </rPr>
      <t>1 July 2021</t>
    </r>
    <r>
      <rPr>
        <strike/>
        <sz val="11"/>
        <color theme="1"/>
        <rFont val="Calibri"/>
        <family val="2"/>
        <scheme val="minor"/>
      </rPr>
      <t>.</t>
    </r>
  </si>
  <si>
    <t xml:space="preserve">ANNUAL INCREASE </t>
  </si>
  <si>
    <t>College of Arts and Humanities  - EU Fees</t>
  </si>
  <si>
    <t>College of Arts and Humanities  - NON-EU Fees</t>
  </si>
  <si>
    <t>College of Business - EU Fees</t>
  </si>
  <si>
    <t>College of Business - NON-EU Fees</t>
  </si>
  <si>
    <t>College of Engineering and Architecture - EU Fees</t>
  </si>
  <si>
    <t>College of Engineering and Architecture - NON-EU Fees</t>
  </si>
  <si>
    <t>College of Health and Agricultural Sciences - EU Fees</t>
  </si>
  <si>
    <t>College of Health and Agricultural Sciences - NON-EU Fees</t>
  </si>
  <si>
    <t>College of Science - EU Fees</t>
  </si>
  <si>
    <t>College of Science - NON-EU Fees</t>
  </si>
  <si>
    <t>College of Social Sciences and Law - EU Fees</t>
  </si>
  <si>
    <t>College of Social Sciences and Law - NON-EU Fees</t>
  </si>
  <si>
    <t>Select relevant graduate fee</t>
  </si>
  <si>
    <t>Student stipend</t>
  </si>
  <si>
    <t>Select student stipend</t>
  </si>
  <si>
    <t xml:space="preserve">Researcher and student costs </t>
  </si>
  <si>
    <t>Total researcher and student costs</t>
  </si>
  <si>
    <t xml:space="preserve">TABLE 1: Researcher and student costs </t>
  </si>
  <si>
    <t xml:space="preserve">1) Only complete fields in GREEN. </t>
  </si>
  <si>
    <t xml:space="preserve">2) If your project is for a period of less than 5 years OR if your team members are not starting in Year 1 then please complete Table 2 first. </t>
  </si>
  <si>
    <t>Researcher costs (excludes student costs)</t>
  </si>
  <si>
    <t xml:space="preserve">Researcher grade and point on scale </t>
  </si>
  <si>
    <t xml:space="preserve">Student costs </t>
  </si>
  <si>
    <t>Student stipend and graduate fee</t>
  </si>
  <si>
    <t>Academic salary costs only (e.g, PI time and/or buy-out)</t>
  </si>
  <si>
    <t xml:space="preserve">TABLE 1: Academic salary costs only </t>
  </si>
  <si>
    <t xml:space="preserve">Principal investigator </t>
  </si>
  <si>
    <t>Team member 2</t>
  </si>
  <si>
    <t>Team member 3</t>
  </si>
  <si>
    <t>Team member 4</t>
  </si>
  <si>
    <t>Team member 5</t>
  </si>
  <si>
    <t>Select academic grade and point on scale</t>
  </si>
  <si>
    <t xml:space="preserve">Academic salary costs only </t>
  </si>
  <si>
    <t xml:space="preserve">Academic grade and point on scale </t>
  </si>
  <si>
    <t>Total academic salary costs</t>
  </si>
  <si>
    <t xml:space="preserve">TABLE 1: Admin salary costs only </t>
  </si>
  <si>
    <t xml:space="preserve">Admin salary costs only </t>
  </si>
  <si>
    <t xml:space="preserve">Admin grade and point on scale </t>
  </si>
  <si>
    <t>Total admin salary costs</t>
  </si>
  <si>
    <t>Admin member 1</t>
  </si>
  <si>
    <t>Admin member 2</t>
  </si>
  <si>
    <t>Admin member 3</t>
  </si>
  <si>
    <t>Admin member 4</t>
  </si>
  <si>
    <t>Admin member 5</t>
  </si>
  <si>
    <t>Salary costs with no UCD salary scale (e.g, Clinical Nurse Specialist on HSE scale)</t>
  </si>
  <si>
    <t xml:space="preserve">Salary costs with no UCD salary scale  </t>
  </si>
  <si>
    <t>Off-scale member 1</t>
  </si>
  <si>
    <t>Off-scale member 2</t>
  </si>
  <si>
    <t>Off-scale member 3</t>
  </si>
  <si>
    <t>Off-scale member 4</t>
  </si>
  <si>
    <t>Off-scale member 5</t>
  </si>
  <si>
    <t>Enter the scale and starting point of scale here and enter all points on scale between starting point and ending point in Columns C-G.</t>
  </si>
  <si>
    <t>Base salary - starting point.</t>
  </si>
  <si>
    <t>Next point on scale.</t>
  </si>
  <si>
    <t>TABLE 1A: Salary costs with no UCD salary scale  - relevant scale</t>
  </si>
  <si>
    <t>TABLE 1B: Salary costs with no UCD salary scale   - calculation incl PRSI, Pension, Inflation</t>
  </si>
  <si>
    <t>Step 1: Payroll costs</t>
  </si>
  <si>
    <t xml:space="preserve">This template includes 4 types of payroll costs: </t>
  </si>
  <si>
    <t>Step 1A</t>
  </si>
  <si>
    <t>Step 1B</t>
  </si>
  <si>
    <t>Step 1C</t>
  </si>
  <si>
    <t>Step 1D</t>
  </si>
  <si>
    <t>Admin salary costs only</t>
  </si>
  <si>
    <t>This is for UCD admin costs i.e., costs based on an admin salary scale</t>
  </si>
  <si>
    <t xml:space="preserve">This is for research assistants, post-doc, fellow and PhD/Masters studenships. </t>
  </si>
  <si>
    <t xml:space="preserve">This is for salary costs that are no linked to a UCD salary scale. </t>
  </si>
  <si>
    <t xml:space="preserve">This is for UCD academic salary costs i.e., costs based on UCD academic salary scale. </t>
  </si>
  <si>
    <t>Equipment costs</t>
  </si>
  <si>
    <t xml:space="preserve">Running costs </t>
  </si>
  <si>
    <t>Travel and dissemination costs</t>
  </si>
  <si>
    <t>Total salary costs with no UCD salary scale</t>
  </si>
  <si>
    <t>Total equipment costs</t>
  </si>
  <si>
    <t>Running costs</t>
  </si>
  <si>
    <t>Total runnign costs</t>
  </si>
  <si>
    <t>Total travel and dissemination costs</t>
  </si>
  <si>
    <t xml:space="preserve">Team member </t>
  </si>
  <si>
    <t>Detailed justification required (unless included in accompaning justification text).</t>
  </si>
  <si>
    <t>Overhead</t>
  </si>
  <si>
    <t xml:space="preserve">What is the nature of your research? </t>
  </si>
  <si>
    <t>Select relevant answer</t>
  </si>
  <si>
    <t>Desk research</t>
  </si>
  <si>
    <t>Lab research</t>
  </si>
  <si>
    <t>Contract research</t>
  </si>
  <si>
    <t>Expected overhead rate:</t>
  </si>
  <si>
    <t>Test</t>
  </si>
  <si>
    <t>test</t>
  </si>
  <si>
    <t>25%</t>
  </si>
  <si>
    <t xml:space="preserve">Mandatory question: </t>
  </si>
  <si>
    <t>Justification text</t>
  </si>
  <si>
    <t xml:space="preserve">What currency are you submiting you budget in? </t>
  </si>
  <si>
    <t>USD</t>
  </si>
  <si>
    <t>GBP</t>
  </si>
  <si>
    <t>Select one or manually enter</t>
  </si>
  <si>
    <t>Mandatory questions*:</t>
  </si>
  <si>
    <t>Please enter the relevant FX rate below:</t>
  </si>
  <si>
    <t>Select the relevant team member</t>
  </si>
  <si>
    <t>Select expense category</t>
  </si>
  <si>
    <t>Accommodation</t>
  </si>
  <si>
    <t>Research travel</t>
  </si>
  <si>
    <t>Academic</t>
  </si>
  <si>
    <t>Researcher</t>
  </si>
  <si>
    <t>Staff Type</t>
  </si>
  <si>
    <t>EFIN CODES</t>
  </si>
  <si>
    <t>PI Time</t>
  </si>
  <si>
    <t>Salaries &amp; Wages</t>
  </si>
  <si>
    <t>Pension</t>
  </si>
  <si>
    <t>Scholarships</t>
  </si>
  <si>
    <t>Student Fees</t>
  </si>
  <si>
    <t>Travel</t>
  </si>
  <si>
    <t>Lab Supplies</t>
  </si>
  <si>
    <t>Office Supplies</t>
  </si>
  <si>
    <t>External Assistance</t>
  </si>
  <si>
    <t xml:space="preserve"> In-kind Contribution</t>
  </si>
  <si>
    <t>92998 - Other Costs</t>
  </si>
  <si>
    <t>Transfer to Partner</t>
  </si>
  <si>
    <t>SENSE CHECK</t>
  </si>
  <si>
    <t xml:space="preserve">Total per EFIN </t>
  </si>
  <si>
    <t>Total per budget summary</t>
  </si>
  <si>
    <t>Difference</t>
  </si>
  <si>
    <t xml:space="preserve">EFIN RECONCILIATION - INTERNAL USE ONLY </t>
  </si>
  <si>
    <t>Total Salary Cost</t>
  </si>
  <si>
    <t>Base salary</t>
  </si>
  <si>
    <t xml:space="preserve">Pension </t>
  </si>
  <si>
    <t xml:space="preserve">Student Fees </t>
  </si>
  <si>
    <t xml:space="preserve">Stipend </t>
  </si>
  <si>
    <t>Principal Investigator</t>
  </si>
  <si>
    <t xml:space="preserve">Administration </t>
  </si>
  <si>
    <t>Administration</t>
  </si>
  <si>
    <t>EFIN Rec</t>
  </si>
  <si>
    <t>YEAR 1</t>
  </si>
  <si>
    <t>Student Costs</t>
  </si>
  <si>
    <t>Fee</t>
  </si>
  <si>
    <t>YEAR 2</t>
  </si>
  <si>
    <t>YEAR 3</t>
  </si>
  <si>
    <t>YEAR 4</t>
  </si>
  <si>
    <t>YEAR 5</t>
  </si>
  <si>
    <t>Check totals</t>
  </si>
  <si>
    <t>Other Costs</t>
  </si>
  <si>
    <t>Cost Category</t>
  </si>
  <si>
    <t>Check totals tab 3</t>
  </si>
  <si>
    <t>Other Salaries</t>
  </si>
  <si>
    <t>Check totals Tab 4</t>
  </si>
  <si>
    <t>Check Totals</t>
  </si>
  <si>
    <t>Subcontracting Costs</t>
  </si>
  <si>
    <t>Employers PRSI</t>
  </si>
  <si>
    <t>RFS Description</t>
  </si>
  <si>
    <t>Permanent Staff Time (PI-Time)</t>
  </si>
  <si>
    <t>Employee's Gross Salary</t>
  </si>
  <si>
    <t>Employer's PRSI</t>
  </si>
  <si>
    <t>Employer's Pension Contribution</t>
  </si>
  <si>
    <t>Student Stipend</t>
  </si>
  <si>
    <t>Student Tuition Fees</t>
  </si>
  <si>
    <t>Travel &amp; Subsistence</t>
  </si>
  <si>
    <t>Laboratory Supplies</t>
  </si>
  <si>
    <t>External Assistance (Consultancy &amp; Subcontracting)</t>
  </si>
  <si>
    <t>In-Kind Contribution</t>
  </si>
  <si>
    <t>Other Non-pay Costs</t>
  </si>
  <si>
    <t>UCD Indirect Costs (Overheads)</t>
  </si>
  <si>
    <t>Total Transfer to External Partners</t>
  </si>
  <si>
    <t>EFIN Description</t>
  </si>
  <si>
    <t>Efin Changes - 8/3/2023</t>
  </si>
  <si>
    <t>Employers PRSI separated out</t>
  </si>
  <si>
    <t>Scholarship code Corrected</t>
  </si>
  <si>
    <t>RFS &amp; Efin Descriptions Included</t>
  </si>
  <si>
    <t xml:space="preserve">  </t>
  </si>
  <si>
    <t>2025/26</t>
  </si>
  <si>
    <t>2026/27</t>
  </si>
  <si>
    <t>2027/28</t>
  </si>
  <si>
    <t>2028/2029</t>
  </si>
  <si>
    <t>Select admin grade and point on scale</t>
  </si>
  <si>
    <r>
      <t xml:space="preserve">Rates effective from </t>
    </r>
    <r>
      <rPr>
        <b/>
        <sz val="11"/>
        <color rgb="FF0070C0"/>
        <rFont val="Calibri"/>
        <family val="2"/>
      </rPr>
      <t>1st Jan 2024</t>
    </r>
  </si>
  <si>
    <t>Using Feb 2026 scales for 2025/26 and Jun 2026 scales for all subsequent years, as representing most accurate guesimate of average costs</t>
  </si>
  <si>
    <t>Using Jun 2026 levels plus a multiplier for subsequent years</t>
  </si>
  <si>
    <r>
      <t>Usin</t>
    </r>
    <r>
      <rPr>
        <sz val="11"/>
        <color theme="4"/>
        <rFont val="Calibri"/>
        <family val="2"/>
        <scheme val="minor"/>
      </rPr>
      <t>g Aug</t>
    </r>
    <r>
      <rPr>
        <b/>
        <sz val="11"/>
        <color theme="4"/>
        <rFont val="Calibri"/>
        <family val="2"/>
        <scheme val="minor"/>
      </rPr>
      <t xml:space="preserve"> 2025</t>
    </r>
    <r>
      <rPr>
        <sz val="11"/>
        <color theme="4"/>
        <rFont val="Calibri"/>
        <family val="2"/>
        <scheme val="minor"/>
      </rPr>
      <t xml:space="preserve"> </t>
    </r>
    <r>
      <rPr>
        <sz val="11"/>
        <color rgb="FF0070C0"/>
        <rFont val="Calibri"/>
        <family val="2"/>
        <scheme val="minor"/>
      </rPr>
      <t>scales for 2024/25 as representing most accurate guesimate of average costs</t>
    </r>
  </si>
  <si>
    <t>IUA Researcher Salary Rates Used - April 2024</t>
  </si>
  <si>
    <t>Rates effective from 01.04.2024</t>
  </si>
  <si>
    <t>UCD Salary Scale effective 01.01.2024</t>
  </si>
  <si>
    <t xml:space="preserve">This base rate is increased by 4% in all subsequent years. </t>
  </si>
  <si>
    <t xml:space="preserve">UCD academic and admin salary scales for Jan 2024 (published April 2024)are used. 4% inflation rate assumption. </t>
  </si>
  <si>
    <t xml:space="preserve">Welcome to the UCD General Budget Template 2024/2025Note: this template should ONLY be used where there is no specific UCD template developed for your call. Please check the budget approvals tempalte page and/or check with us at budgetapprovals@ucd.ie to confirm if template is available.
</t>
  </si>
  <si>
    <t>2029/2030</t>
  </si>
  <si>
    <t>Please note: Base rates entered from rows 152 to 268, all others are impacted by the multiplier</t>
  </si>
  <si>
    <t>UCD Salary Scale effective 01.01.2024 (entered below Rows 152 - 268 then asjusted for multiplier)</t>
  </si>
  <si>
    <t>2028/29</t>
  </si>
  <si>
    <t>Please note: Base rates entered from rows 186 to 312, all others are impacted by the multiplier</t>
  </si>
  <si>
    <t>UCD Salary Scale effective 01.01.2024 (entered below Rows 156 - 312 then asjusted for multiplier)</t>
  </si>
  <si>
    <t xml:space="preserve">Student Stipend €25,000 </t>
  </si>
  <si>
    <t>Annual Increase 4% pa for fees</t>
  </si>
  <si>
    <t>Version 27.06.2024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</si>
</sst>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0%"/>
    <numFmt numFmtId="166" formatCode="_-* #,##0_-;\-* #,##0_-;_-* &quot;-&quot;??_-;_-@"/>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sz val="9"/>
      <color indexed="81"/>
      <name val="Tahoma"/>
      <family val="2"/>
    </font>
    <font>
      <b/>
      <sz val="9"/>
      <color indexed="81"/>
      <name val="Tahoma"/>
      <family val="2"/>
    </font>
    <font>
      <b/>
      <sz val="14"/>
      <color theme="1"/>
      <name val="Calibri"/>
      <family val="2"/>
      <scheme val="minor"/>
    </font>
    <font>
      <i/>
      <sz val="11"/>
      <color theme="1"/>
      <name val="Calibri"/>
      <family val="2"/>
      <scheme val="minor"/>
    </font>
    <font>
      <b/>
      <i/>
      <sz val="11"/>
      <color theme="1"/>
      <name val="Calibri"/>
      <family val="2"/>
      <scheme val="minor"/>
    </font>
    <font>
      <sz val="11"/>
      <color theme="0" tint="-0.34998626667073579"/>
      <name val="Calibri"/>
      <family val="2"/>
      <scheme val="minor"/>
    </font>
    <font>
      <sz val="11"/>
      <color theme="4"/>
      <name val="Calibri"/>
      <family val="2"/>
      <scheme val="minor"/>
    </font>
    <font>
      <b/>
      <sz val="11"/>
      <name val="Calibri"/>
      <family val="2"/>
      <scheme val="minor"/>
    </font>
    <font>
      <b/>
      <sz val="11"/>
      <color theme="0" tint="-0.14999847407452621"/>
      <name val="Calibri"/>
      <family val="2"/>
      <scheme val="minor"/>
    </font>
    <font>
      <b/>
      <sz val="14"/>
      <color rgb="FFFF0000"/>
      <name val="Calibri"/>
      <family val="2"/>
      <scheme val="minor"/>
    </font>
    <font>
      <sz val="11"/>
      <name val="Calibri"/>
      <family val="2"/>
      <scheme val="minor"/>
    </font>
    <font>
      <b/>
      <sz val="14"/>
      <color rgb="FF00B050"/>
      <name val="Calibri"/>
      <family val="2"/>
      <scheme val="minor"/>
    </font>
    <font>
      <u/>
      <sz val="11"/>
      <color theme="10"/>
      <name val="Calibri"/>
      <family val="2"/>
      <scheme val="minor"/>
    </font>
    <font>
      <sz val="8"/>
      <name val="Calibri"/>
      <family val="2"/>
      <scheme val="minor"/>
    </font>
    <font>
      <i/>
      <sz val="11"/>
      <color theme="4"/>
      <name val="Calibri"/>
      <family val="2"/>
      <scheme val="minor"/>
    </font>
    <font>
      <b/>
      <sz val="14"/>
      <name val="Calibri"/>
      <family val="2"/>
      <scheme val="minor"/>
    </font>
    <font>
      <sz val="11"/>
      <color theme="3" tint="0.39997558519241921"/>
      <name val="Calibri"/>
      <family val="2"/>
      <scheme val="minor"/>
    </font>
    <font>
      <b/>
      <strike/>
      <sz val="11"/>
      <color theme="1"/>
      <name val="Calibri"/>
      <family val="2"/>
      <scheme val="minor"/>
    </font>
    <font>
      <strike/>
      <sz val="11"/>
      <color theme="1"/>
      <name val="Calibri"/>
      <family val="2"/>
      <scheme val="minor"/>
    </font>
    <font>
      <b/>
      <strike/>
      <sz val="11"/>
      <color rgb="FF0070C0"/>
      <name val="Calibri"/>
      <family val="2"/>
      <scheme val="minor"/>
    </font>
    <font>
      <strike/>
      <sz val="11"/>
      <color rgb="FF0070C0"/>
      <name val="Calibri"/>
      <family val="2"/>
      <scheme val="minor"/>
    </font>
    <font>
      <b/>
      <strike/>
      <sz val="11"/>
      <color rgb="FFFF0000"/>
      <name val="Calibri"/>
      <family val="2"/>
      <scheme val="minor"/>
    </font>
    <font>
      <strike/>
      <sz val="11"/>
      <color theme="0" tint="-0.34998626667073579"/>
      <name val="Calibri"/>
      <family val="2"/>
      <scheme val="minor"/>
    </font>
    <font>
      <i/>
      <strike/>
      <sz val="11"/>
      <color theme="1"/>
      <name val="Calibri"/>
      <family val="2"/>
      <scheme val="minor"/>
    </font>
    <font>
      <b/>
      <sz val="16"/>
      <color theme="1"/>
      <name val="Calibri"/>
      <family val="2"/>
      <scheme val="minor"/>
    </font>
    <font>
      <sz val="16"/>
      <color theme="1"/>
      <name val="Calibri"/>
      <family val="2"/>
      <scheme val="minor"/>
    </font>
    <font>
      <b/>
      <sz val="16"/>
      <color rgb="FFFF0000"/>
      <name val="Calibri"/>
      <family val="2"/>
      <scheme val="minor"/>
    </font>
    <font>
      <sz val="11"/>
      <color theme="0"/>
      <name val="Calibri"/>
      <family val="2"/>
      <scheme val="minor"/>
    </font>
    <font>
      <b/>
      <sz val="11"/>
      <color theme="3" tint="0.39997558519241921"/>
      <name val="Calibri"/>
      <family val="2"/>
      <scheme val="minor"/>
    </font>
    <font>
      <sz val="11"/>
      <color rgb="FF401AE0"/>
      <name val="Calibri"/>
      <family val="2"/>
      <scheme val="minor"/>
    </font>
    <font>
      <u/>
      <sz val="11"/>
      <color rgb="FF401AE0"/>
      <name val="Calibri"/>
      <family val="2"/>
      <scheme val="minor"/>
    </font>
    <font>
      <u/>
      <sz val="11"/>
      <color theme="1"/>
      <name val="Calibri"/>
      <family val="2"/>
      <scheme val="minor"/>
    </font>
    <font>
      <sz val="11"/>
      <color theme="1"/>
      <name val="Calibri"/>
      <family val="2"/>
    </font>
    <font>
      <sz val="11"/>
      <color rgb="FF0070C0"/>
      <name val="Calibri"/>
      <family val="2"/>
    </font>
    <font>
      <b/>
      <sz val="11"/>
      <color rgb="FF0070C0"/>
      <name val="Calibri"/>
      <family val="2"/>
    </font>
    <font>
      <sz val="10"/>
      <name val="Times New Roman"/>
      <family val="1"/>
    </font>
    <font>
      <b/>
      <sz val="11"/>
      <color theme="4"/>
      <name val="Calibri"/>
      <family val="2"/>
      <scheme val="minor"/>
    </font>
    <font>
      <sz val="11"/>
      <color rgb="FFFF0000"/>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theme="4" tint="0.79998168889431442"/>
      </patternFill>
    </fill>
    <fill>
      <patternFill patternType="solid">
        <fgColor theme="1"/>
        <bgColor indexed="64"/>
      </patternFill>
    </fill>
    <fill>
      <patternFill patternType="solid">
        <fgColor theme="0"/>
        <bgColor theme="4" tint="0.79998168889431442"/>
      </patternFill>
    </fill>
    <fill>
      <patternFill patternType="solid">
        <fgColor rgb="FFFFC000"/>
        <bgColor indexed="64"/>
      </patternFill>
    </fill>
    <fill>
      <patternFill patternType="solid">
        <fgColor theme="9" tint="0.59999389629810485"/>
        <bgColor indexed="64"/>
      </patternFill>
    </fill>
    <fill>
      <patternFill patternType="solid">
        <fgColor rgb="FFEAF7A9"/>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rgb="FFFF0000"/>
        <bgColor rgb="FFFF0000"/>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diagonal/>
    </border>
    <border>
      <left/>
      <right/>
      <top/>
      <bottom style="thin">
        <color indexed="64"/>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425">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center"/>
    </xf>
    <xf numFmtId="9" fontId="0" fillId="0" borderId="0" xfId="0" applyNumberFormat="1"/>
    <xf numFmtId="38" fontId="0" fillId="0" borderId="0" xfId="0" applyNumberFormat="1"/>
    <xf numFmtId="0" fontId="3" fillId="0" borderId="2" xfId="0" applyFont="1" applyBorder="1" applyAlignment="1">
      <alignment horizontal="center"/>
    </xf>
    <xf numFmtId="38" fontId="0" fillId="0" borderId="0" xfId="0" applyNumberFormat="1" applyAlignment="1">
      <alignment horizontal="center"/>
    </xf>
    <xf numFmtId="38" fontId="0" fillId="0" borderId="5" xfId="0" applyNumberFormat="1" applyBorder="1" applyAlignment="1">
      <alignment horizontal="center"/>
    </xf>
    <xf numFmtId="0" fontId="0" fillId="0" borderId="7" xfId="0" applyBorder="1" applyAlignment="1">
      <alignment horizontal="center"/>
    </xf>
    <xf numFmtId="38" fontId="0" fillId="0" borderId="7" xfId="0" applyNumberFormat="1" applyBorder="1" applyAlignment="1">
      <alignment horizontal="center"/>
    </xf>
    <xf numFmtId="38" fontId="0" fillId="0" borderId="8" xfId="0" applyNumberFormat="1" applyBorder="1" applyAlignment="1">
      <alignment horizontal="center"/>
    </xf>
    <xf numFmtId="38" fontId="0" fillId="0" borderId="0" xfId="1" applyNumberFormat="1" applyFont="1" applyBorder="1" applyAlignment="1">
      <alignment horizontal="center"/>
    </xf>
    <xf numFmtId="38" fontId="0" fillId="0" borderId="5" xfId="1" applyNumberFormat="1" applyFont="1" applyBorder="1" applyAlignment="1">
      <alignment horizontal="center"/>
    </xf>
    <xf numFmtId="38" fontId="0" fillId="0" borderId="7" xfId="1" applyNumberFormat="1" applyFont="1" applyBorder="1" applyAlignment="1">
      <alignment horizontal="center"/>
    </xf>
    <xf numFmtId="38" fontId="0" fillId="0" borderId="8" xfId="1" applyNumberFormat="1" applyFont="1" applyBorder="1" applyAlignment="1">
      <alignment horizontal="center"/>
    </xf>
    <xf numFmtId="0" fontId="5" fillId="2" borderId="1" xfId="0" applyFont="1" applyFill="1" applyBorder="1"/>
    <xf numFmtId="10" fontId="6" fillId="2" borderId="3" xfId="0" applyNumberFormat="1" applyFont="1" applyFill="1" applyBorder="1"/>
    <xf numFmtId="0" fontId="5" fillId="2" borderId="6" xfId="0" applyFont="1" applyFill="1" applyBorder="1"/>
    <xf numFmtId="0" fontId="4" fillId="0" borderId="0" xfId="0" applyFont="1" applyAlignment="1">
      <alignment horizontal="left"/>
    </xf>
    <xf numFmtId="0" fontId="3" fillId="2" borderId="1" xfId="0" applyFont="1" applyFill="1" applyBorder="1" applyAlignment="1">
      <alignment vertical="center"/>
    </xf>
    <xf numFmtId="0" fontId="3" fillId="0" borderId="0" xfId="0" applyFont="1" applyAlignment="1">
      <alignment horizontal="center" wrapText="1"/>
    </xf>
    <xf numFmtId="0" fontId="5" fillId="2" borderId="4" xfId="0" applyFont="1" applyFill="1" applyBorder="1"/>
    <xf numFmtId="10" fontId="6" fillId="2" borderId="5" xfId="0" applyNumberFormat="1" applyFont="1" applyFill="1" applyBorder="1"/>
    <xf numFmtId="0" fontId="10" fillId="2" borderId="4" xfId="0" applyFont="1" applyFill="1" applyBorder="1" applyAlignment="1">
      <alignment vertical="center"/>
    </xf>
    <xf numFmtId="0" fontId="10" fillId="2" borderId="6" xfId="0" applyFont="1" applyFill="1" applyBorder="1" applyAlignment="1">
      <alignment vertical="center"/>
    </xf>
    <xf numFmtId="0" fontId="10" fillId="2" borderId="1" xfId="0" applyFont="1" applyFill="1" applyBorder="1" applyAlignment="1">
      <alignment vertical="center"/>
    </xf>
    <xf numFmtId="0" fontId="0" fillId="0" borderId="2" xfId="0" applyBorder="1" applyAlignment="1">
      <alignment horizontal="center"/>
    </xf>
    <xf numFmtId="38" fontId="0" fillId="0" borderId="2" xfId="0" applyNumberFormat="1" applyBorder="1" applyAlignment="1">
      <alignment horizontal="center"/>
    </xf>
    <xf numFmtId="38" fontId="0" fillId="0" borderId="3" xfId="0" applyNumberFormat="1" applyBorder="1" applyAlignment="1">
      <alignment horizontal="center"/>
    </xf>
    <xf numFmtId="9" fontId="0" fillId="4" borderId="12" xfId="0" applyNumberFormat="1" applyFill="1" applyBorder="1"/>
    <xf numFmtId="9" fontId="6" fillId="2" borderId="5" xfId="0" applyNumberFormat="1" applyFont="1" applyFill="1" applyBorder="1"/>
    <xf numFmtId="0" fontId="3" fillId="0" borderId="4" xfId="0" applyFont="1" applyBorder="1" applyAlignment="1">
      <alignment horizontal="center" wrapText="1"/>
    </xf>
    <xf numFmtId="0" fontId="3" fillId="0" borderId="5" xfId="0" applyFont="1" applyBorder="1" applyAlignment="1">
      <alignment horizontal="center" wrapText="1"/>
    </xf>
    <xf numFmtId="38" fontId="0" fillId="0" borderId="4" xfId="0" applyNumberFormat="1" applyBorder="1" applyAlignment="1">
      <alignment horizontal="center"/>
    </xf>
    <xf numFmtId="38" fontId="0" fillId="0" borderId="6" xfId="0" applyNumberFormat="1" applyBorder="1" applyAlignment="1">
      <alignment horizontal="center"/>
    </xf>
    <xf numFmtId="2" fontId="6" fillId="2" borderId="8" xfId="0" applyNumberFormat="1" applyFont="1" applyFill="1" applyBorder="1"/>
    <xf numFmtId="38" fontId="0" fillId="0" borderId="1" xfId="0" applyNumberFormat="1" applyBorder="1" applyAlignment="1">
      <alignment horizontal="center"/>
    </xf>
    <xf numFmtId="0" fontId="13" fillId="2" borderId="8" xfId="0" applyFont="1" applyFill="1" applyBorder="1"/>
    <xf numFmtId="38" fontId="0" fillId="0" borderId="2" xfId="1" applyNumberFormat="1" applyFont="1" applyBorder="1" applyAlignment="1">
      <alignment horizontal="center"/>
    </xf>
    <xf numFmtId="38" fontId="0" fillId="0" borderId="3" xfId="1" applyNumberFormat="1" applyFont="1" applyBorder="1" applyAlignment="1">
      <alignment horizontal="center"/>
    </xf>
    <xf numFmtId="0" fontId="15" fillId="0" borderId="0" xfId="0" applyFont="1" applyAlignment="1">
      <alignment horizontal="left"/>
    </xf>
    <xf numFmtId="0" fontId="15" fillId="0" borderId="0" xfId="0" applyFont="1"/>
    <xf numFmtId="0" fontId="3" fillId="0" borderId="13" xfId="0" applyFont="1" applyBorder="1"/>
    <xf numFmtId="0" fontId="3" fillId="0" borderId="13" xfId="0" applyFont="1" applyBorder="1" applyAlignment="1">
      <alignment horizontal="center"/>
    </xf>
    <xf numFmtId="0" fontId="2" fillId="3" borderId="14" xfId="0" applyFont="1" applyFill="1" applyBorder="1"/>
    <xf numFmtId="0" fontId="0" fillId="4" borderId="16" xfId="0" applyFill="1" applyBorder="1"/>
    <xf numFmtId="0" fontId="0" fillId="0" borderId="16" xfId="0" applyBorder="1"/>
    <xf numFmtId="0" fontId="3" fillId="0" borderId="9" xfId="0" applyFont="1" applyBorder="1"/>
    <xf numFmtId="0" fontId="11" fillId="0" borderId="0" xfId="0" applyFont="1"/>
    <xf numFmtId="0" fontId="10" fillId="0" borderId="0" xfId="0" applyFont="1"/>
    <xf numFmtId="0" fontId="3" fillId="0" borderId="7" xfId="0" applyFont="1" applyBorder="1"/>
    <xf numFmtId="164" fontId="0" fillId="6" borderId="15" xfId="1" applyNumberFormat="1" applyFont="1" applyFill="1" applyBorder="1"/>
    <xf numFmtId="0" fontId="0" fillId="0" borderId="4" xfId="0" applyBorder="1"/>
    <xf numFmtId="164" fontId="0" fillId="6" borderId="17" xfId="0" applyNumberFormat="1" applyFill="1" applyBorder="1"/>
    <xf numFmtId="164" fontId="0" fillId="6" borderId="19" xfId="0" applyNumberFormat="1" applyFill="1" applyBorder="1"/>
    <xf numFmtId="0" fontId="3" fillId="6" borderId="9" xfId="0" applyFont="1" applyFill="1" applyBorder="1"/>
    <xf numFmtId="0" fontId="0" fillId="0" borderId="3" xfId="0" applyBorder="1"/>
    <xf numFmtId="0" fontId="3" fillId="0" borderId="4" xfId="0" applyFont="1" applyBorder="1"/>
    <xf numFmtId="0" fontId="3" fillId="0" borderId="5" xfId="0" applyFont="1" applyBorder="1" applyAlignment="1">
      <alignment horizontal="center"/>
    </xf>
    <xf numFmtId="0" fontId="0" fillId="0" borderId="7" xfId="0" applyBorder="1"/>
    <xf numFmtId="0" fontId="3" fillId="0" borderId="20" xfId="0" applyFont="1" applyBorder="1"/>
    <xf numFmtId="0" fontId="0" fillId="0" borderId="5" xfId="0" applyBorder="1"/>
    <xf numFmtId="0" fontId="0" fillId="0" borderId="8" xfId="0" applyBorder="1"/>
    <xf numFmtId="0" fontId="3" fillId="0" borderId="3" xfId="0" applyFont="1" applyBorder="1" applyAlignment="1">
      <alignment horizontal="center"/>
    </xf>
    <xf numFmtId="0" fontId="0" fillId="0" borderId="6" xfId="0" applyBorder="1"/>
    <xf numFmtId="38" fontId="0" fillId="0" borderId="0" xfId="1" applyNumberFormat="1" applyFont="1" applyFill="1" applyBorder="1" applyAlignment="1">
      <alignment horizontal="center"/>
    </xf>
    <xf numFmtId="38" fontId="0" fillId="0" borderId="7" xfId="1" applyNumberFormat="1" applyFont="1" applyFill="1" applyBorder="1" applyAlignment="1">
      <alignment horizontal="center"/>
    </xf>
    <xf numFmtId="0" fontId="0" fillId="2" borderId="4" xfId="0" applyFill="1" applyBorder="1" applyAlignment="1">
      <alignment vertical="center"/>
    </xf>
    <xf numFmtId="164" fontId="0" fillId="0" borderId="5" xfId="1" applyNumberFormat="1" applyFont="1" applyBorder="1" applyAlignment="1">
      <alignment horizontal="center"/>
    </xf>
    <xf numFmtId="0" fontId="19" fillId="0" borderId="0" xfId="3"/>
    <xf numFmtId="9" fontId="0" fillId="4" borderId="0" xfId="0" applyNumberFormat="1" applyFill="1"/>
    <xf numFmtId="0" fontId="3" fillId="0" borderId="2" xfId="0" applyFont="1" applyBorder="1"/>
    <xf numFmtId="164" fontId="0" fillId="6" borderId="18" xfId="1" applyNumberFormat="1" applyFont="1" applyFill="1" applyBorder="1"/>
    <xf numFmtId="0" fontId="3" fillId="6" borderId="6" xfId="0" applyFont="1" applyFill="1" applyBorder="1"/>
    <xf numFmtId="0" fontId="0" fillId="0" borderId="2" xfId="0" applyBorder="1"/>
    <xf numFmtId="164" fontId="0" fillId="0" borderId="2" xfId="1" applyNumberFormat="1" applyFont="1" applyFill="1" applyBorder="1"/>
    <xf numFmtId="164" fontId="0" fillId="0" borderId="3" xfId="0" applyNumberFormat="1" applyBorder="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3" fontId="17" fillId="0" borderId="4" xfId="0" applyNumberFormat="1" applyFont="1" applyBorder="1" applyAlignment="1">
      <alignment horizontal="center"/>
    </xf>
    <xf numFmtId="3" fontId="17" fillId="0" borderId="4" xfId="0" applyNumberFormat="1" applyFont="1" applyBorder="1" applyAlignment="1">
      <alignment horizontal="center" vertical="center"/>
    </xf>
    <xf numFmtId="0" fontId="0" fillId="0" borderId="6" xfId="0" applyBorder="1" applyAlignment="1">
      <alignment horizontal="center"/>
    </xf>
    <xf numFmtId="3" fontId="17" fillId="0" borderId="1" xfId="0" applyNumberFormat="1" applyFont="1" applyBorder="1" applyAlignment="1">
      <alignment horizontal="center"/>
    </xf>
    <xf numFmtId="0" fontId="0" fillId="6" borderId="18" xfId="0" applyFill="1" applyBorder="1"/>
    <xf numFmtId="164" fontId="0" fillId="6" borderId="18" xfId="0" applyNumberFormat="1" applyFill="1" applyBorder="1"/>
    <xf numFmtId="164" fontId="0" fillId="0" borderId="24" xfId="0" applyNumberFormat="1" applyBorder="1"/>
    <xf numFmtId="0" fontId="0" fillId="0" borderId="25" xfId="0" applyBorder="1"/>
    <xf numFmtId="0" fontId="3" fillId="6" borderId="0" xfId="0" applyFont="1" applyFill="1"/>
    <xf numFmtId="0" fontId="3" fillId="0" borderId="23" xfId="0" applyFont="1" applyBorder="1" applyAlignment="1">
      <alignment horizontal="center"/>
    </xf>
    <xf numFmtId="0" fontId="14" fillId="0" borderId="4" xfId="0" applyFont="1" applyBorder="1"/>
    <xf numFmtId="0" fontId="14" fillId="0" borderId="24" xfId="0" applyFont="1" applyBorder="1" applyAlignment="1">
      <alignment horizontal="center"/>
    </xf>
    <xf numFmtId="0" fontId="14" fillId="0" borderId="5" xfId="0" applyFont="1" applyBorder="1" applyAlignment="1">
      <alignment horizontal="center"/>
    </xf>
    <xf numFmtId="164" fontId="0" fillId="6" borderId="22" xfId="1" applyNumberFormat="1" applyFont="1" applyFill="1" applyBorder="1"/>
    <xf numFmtId="0" fontId="0" fillId="0" borderId="15" xfId="0" applyBorder="1"/>
    <xf numFmtId="0" fontId="0" fillId="0" borderId="21" xfId="0" applyBorder="1"/>
    <xf numFmtId="164" fontId="0" fillId="0" borderId="15" xfId="1" applyNumberFormat="1" applyFont="1" applyBorder="1"/>
    <xf numFmtId="0" fontId="3" fillId="7" borderId="21" xfId="0" applyFont="1" applyFill="1" applyBorder="1"/>
    <xf numFmtId="0" fontId="3" fillId="7" borderId="17" xfId="0" applyFont="1" applyFill="1" applyBorder="1"/>
    <xf numFmtId="164" fontId="0" fillId="0" borderId="17" xfId="1" applyNumberFormat="1" applyFont="1" applyBorder="1"/>
    <xf numFmtId="49" fontId="3" fillId="0" borderId="7" xfId="0" applyNumberFormat="1" applyFont="1" applyBorder="1"/>
    <xf numFmtId="0" fontId="3" fillId="7" borderId="15" xfId="0" applyFont="1" applyFill="1" applyBorder="1" applyAlignment="1">
      <alignment horizontal="center"/>
    </xf>
    <xf numFmtId="49" fontId="0" fillId="0" borderId="0" xfId="0" applyNumberFormat="1"/>
    <xf numFmtId="0" fontId="0" fillId="7" borderId="21" xfId="0" applyFill="1" applyBorder="1"/>
    <xf numFmtId="0" fontId="3" fillId="7" borderId="33" xfId="0" applyFont="1" applyFill="1" applyBorder="1"/>
    <xf numFmtId="164" fontId="0" fillId="0" borderId="26" xfId="0" applyNumberFormat="1" applyBorder="1"/>
    <xf numFmtId="0" fontId="17" fillId="0" borderId="0" xfId="0" applyFont="1" applyAlignment="1">
      <alignment horizontal="center"/>
    </xf>
    <xf numFmtId="0" fontId="3" fillId="0" borderId="1" xfId="0" applyFont="1" applyBorder="1"/>
    <xf numFmtId="0" fontId="3" fillId="0" borderId="6" xfId="0" applyFont="1" applyBorder="1"/>
    <xf numFmtId="0" fontId="3" fillId="0" borderId="25" xfId="0" applyFont="1" applyBorder="1" applyAlignment="1">
      <alignment horizontal="center"/>
    </xf>
    <xf numFmtId="0" fontId="3" fillId="0" borderId="8" xfId="0" applyFont="1" applyBorder="1" applyAlignment="1">
      <alignment horizontal="center"/>
    </xf>
    <xf numFmtId="0" fontId="0" fillId="8" borderId="0" xfId="0" applyFill="1"/>
    <xf numFmtId="0" fontId="3" fillId="8" borderId="0" xfId="0" applyFont="1" applyFill="1"/>
    <xf numFmtId="164" fontId="0" fillId="8" borderId="0" xfId="1" applyNumberFormat="1" applyFont="1" applyFill="1"/>
    <xf numFmtId="0" fontId="9" fillId="8" borderId="0" xfId="0" applyFont="1" applyFill="1"/>
    <xf numFmtId="0" fontId="18" fillId="8" borderId="0" xfId="0" applyFont="1" applyFill="1"/>
    <xf numFmtId="0" fontId="0" fillId="8" borderId="7" xfId="0" applyFill="1" applyBorder="1"/>
    <xf numFmtId="0" fontId="11" fillId="0" borderId="4" xfId="0" applyFont="1" applyBorder="1"/>
    <xf numFmtId="0" fontId="16" fillId="8" borderId="0" xfId="0" applyFont="1" applyFill="1"/>
    <xf numFmtId="0" fontId="3" fillId="6" borderId="5" xfId="0" applyFont="1" applyFill="1" applyBorder="1" applyAlignment="1">
      <alignment horizontal="center"/>
    </xf>
    <xf numFmtId="0" fontId="3" fillId="6" borderId="18" xfId="0" applyFont="1" applyFill="1" applyBorder="1"/>
    <xf numFmtId="0" fontId="2" fillId="0" borderId="0" xfId="0" applyFont="1"/>
    <xf numFmtId="0" fontId="0" fillId="0" borderId="36" xfId="0" applyBorder="1"/>
    <xf numFmtId="164" fontId="0" fillId="0" borderId="37" xfId="1" applyNumberFormat="1" applyFont="1" applyBorder="1"/>
    <xf numFmtId="0" fontId="3" fillId="2" borderId="0" xfId="0" applyFont="1" applyFill="1" applyAlignment="1">
      <alignment horizontal="center"/>
    </xf>
    <xf numFmtId="0" fontId="4" fillId="0" borderId="0" xfId="0" applyFont="1"/>
    <xf numFmtId="0" fontId="21" fillId="2" borderId="4" xfId="0" applyFont="1" applyFill="1" applyBorder="1" applyAlignment="1">
      <alignment vertical="center"/>
    </xf>
    <xf numFmtId="0" fontId="21" fillId="2" borderId="6" xfId="0" applyFont="1" applyFill="1" applyBorder="1" applyAlignment="1">
      <alignment vertical="center"/>
    </xf>
    <xf numFmtId="0" fontId="10" fillId="2" borderId="2" xfId="0" applyFont="1" applyFill="1" applyBorder="1" applyAlignment="1">
      <alignment vertical="center"/>
    </xf>
    <xf numFmtId="0" fontId="4" fillId="0" borderId="0" xfId="0" applyFont="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5" fillId="2" borderId="0" xfId="0" applyFont="1" applyFill="1"/>
    <xf numFmtId="2" fontId="6" fillId="2" borderId="0" xfId="0" applyNumberFormat="1" applyFont="1" applyFill="1"/>
    <xf numFmtId="0" fontId="10" fillId="2" borderId="0" xfId="0" applyFont="1" applyFill="1" applyAlignment="1">
      <alignment vertical="center"/>
    </xf>
    <xf numFmtId="0" fontId="10" fillId="2" borderId="7" xfId="0" applyFont="1" applyFill="1" applyBorder="1" applyAlignment="1">
      <alignment vertical="center"/>
    </xf>
    <xf numFmtId="0" fontId="0" fillId="0" borderId="4" xfId="0" applyBorder="1" applyAlignment="1">
      <alignment horizontal="center"/>
    </xf>
    <xf numFmtId="38" fontId="0" fillId="0" borderId="23" xfId="0" applyNumberFormat="1" applyBorder="1" applyAlignment="1">
      <alignment horizontal="center"/>
    </xf>
    <xf numFmtId="38" fontId="0" fillId="0" borderId="24" xfId="0" applyNumberForma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4" xfId="0" applyBorder="1"/>
    <xf numFmtId="0" fontId="0" fillId="0" borderId="0" xfId="0" applyAlignment="1">
      <alignment horizontal="left"/>
    </xf>
    <xf numFmtId="9" fontId="0" fillId="0" borderId="35" xfId="0" applyNumberFormat="1" applyBorder="1" applyAlignment="1">
      <alignment wrapText="1"/>
    </xf>
    <xf numFmtId="0" fontId="14" fillId="2" borderId="1" xfId="0" applyFont="1" applyFill="1" applyBorder="1" applyAlignment="1">
      <alignment horizontal="center"/>
    </xf>
    <xf numFmtId="164" fontId="0" fillId="0" borderId="26" xfId="1" applyNumberFormat="1" applyFont="1" applyBorder="1"/>
    <xf numFmtId="164" fontId="0" fillId="0" borderId="27" xfId="1" applyNumberFormat="1" applyFont="1" applyBorder="1"/>
    <xf numFmtId="164" fontId="0" fillId="6" borderId="32" xfId="0" applyNumberFormat="1" applyFill="1" applyBorder="1"/>
    <xf numFmtId="0" fontId="14" fillId="0" borderId="4" xfId="0" applyFont="1" applyBorder="1" applyAlignment="1">
      <alignment horizontal="center" wrapText="1"/>
    </xf>
    <xf numFmtId="38" fontId="17" fillId="0" borderId="4" xfId="0" applyNumberFormat="1" applyFont="1" applyBorder="1" applyAlignment="1">
      <alignment horizontal="center"/>
    </xf>
    <xf numFmtId="38" fontId="17" fillId="0" borderId="6" xfId="0" applyNumberFormat="1" applyFont="1" applyBorder="1" applyAlignment="1">
      <alignment horizontal="center"/>
    </xf>
    <xf numFmtId="38" fontId="17" fillId="0" borderId="4" xfId="1" applyNumberFormat="1" applyFont="1" applyBorder="1" applyAlignment="1">
      <alignment horizontal="center"/>
    </xf>
    <xf numFmtId="38" fontId="17" fillId="0" borderId="6" xfId="1" applyNumberFormat="1"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3" fillId="2" borderId="9" xfId="0" applyFont="1" applyFill="1" applyBorder="1" applyAlignment="1">
      <alignment vertical="center"/>
    </xf>
    <xf numFmtId="0" fontId="3" fillId="2" borderId="11"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12" fillId="0" borderId="0" xfId="0" applyFont="1" applyAlignment="1">
      <alignment horizontal="center"/>
    </xf>
    <xf numFmtId="0" fontId="0" fillId="0" borderId="38" xfId="0" applyBorder="1"/>
    <xf numFmtId="0" fontId="0" fillId="0" borderId="31" xfId="0" applyBorder="1"/>
    <xf numFmtId="9" fontId="0" fillId="5" borderId="15" xfId="2" applyFont="1" applyFill="1" applyBorder="1" applyProtection="1">
      <protection locked="0"/>
    </xf>
    <xf numFmtId="9" fontId="0" fillId="5" borderId="18" xfId="2" applyFont="1" applyFill="1" applyBorder="1" applyProtection="1">
      <protection locked="0"/>
    </xf>
    <xf numFmtId="0" fontId="0" fillId="5" borderId="15" xfId="0" applyFill="1" applyBorder="1" applyProtection="1">
      <protection locked="0"/>
    </xf>
    <xf numFmtId="38" fontId="0" fillId="0" borderId="7" xfId="0" applyNumberFormat="1" applyBorder="1"/>
    <xf numFmtId="0" fontId="4" fillId="0" borderId="0" xfId="0" applyFont="1" applyAlignment="1">
      <alignment wrapText="1"/>
    </xf>
    <xf numFmtId="165" fontId="23" fillId="2" borderId="39" xfId="0" applyNumberFormat="1" applyFont="1" applyFill="1" applyBorder="1"/>
    <xf numFmtId="0" fontId="23" fillId="2" borderId="40" xfId="0" applyFont="1" applyFill="1" applyBorder="1"/>
    <xf numFmtId="10" fontId="0" fillId="0" borderId="0" xfId="2" applyNumberFormat="1" applyFont="1"/>
    <xf numFmtId="0" fontId="24" fillId="0" borderId="0" xfId="0" applyFont="1"/>
    <xf numFmtId="0" fontId="25" fillId="0" borderId="0" xfId="0" applyFont="1"/>
    <xf numFmtId="0" fontId="25" fillId="0" borderId="0" xfId="0" applyFont="1" applyAlignment="1">
      <alignment horizontal="center"/>
    </xf>
    <xf numFmtId="0" fontId="26" fillId="2" borderId="1" xfId="0" applyFont="1" applyFill="1" applyBorder="1"/>
    <xf numFmtId="10" fontId="27" fillId="2" borderId="3" xfId="0" applyNumberFormat="1" applyFont="1" applyFill="1" applyBorder="1"/>
    <xf numFmtId="0" fontId="26" fillId="2" borderId="4" xfId="0" applyFont="1" applyFill="1" applyBorder="1"/>
    <xf numFmtId="9" fontId="27" fillId="2" borderId="5" xfId="0" applyNumberFormat="1" applyFont="1" applyFill="1" applyBorder="1"/>
    <xf numFmtId="38" fontId="25" fillId="0" borderId="0" xfId="0" applyNumberFormat="1" applyFont="1"/>
    <xf numFmtId="0" fontId="28" fillId="0" borderId="0" xfId="0" applyFont="1" applyAlignment="1">
      <alignment horizontal="left"/>
    </xf>
    <xf numFmtId="0" fontId="26" fillId="2" borderId="6" xfId="0" applyFont="1" applyFill="1" applyBorder="1"/>
    <xf numFmtId="2" fontId="27" fillId="2" borderId="8" xfId="0" applyNumberFormat="1" applyFont="1" applyFill="1" applyBorder="1"/>
    <xf numFmtId="0" fontId="29" fillId="0" borderId="0" xfId="0" applyFont="1" applyAlignment="1">
      <alignment horizontal="center"/>
    </xf>
    <xf numFmtId="0" fontId="24" fillId="0" borderId="4" xfId="0" applyFont="1" applyBorder="1" applyAlignment="1">
      <alignment horizontal="center" wrapText="1"/>
    </xf>
    <xf numFmtId="0" fontId="24" fillId="0" borderId="0" xfId="0" applyFont="1" applyAlignment="1">
      <alignment horizontal="center" wrapText="1"/>
    </xf>
    <xf numFmtId="0" fontId="24" fillId="0" borderId="5" xfId="0" applyFont="1" applyBorder="1" applyAlignment="1">
      <alignment horizontal="center" wrapText="1"/>
    </xf>
    <xf numFmtId="0" fontId="24" fillId="2" borderId="9" xfId="0" applyFont="1" applyFill="1" applyBorder="1" applyAlignment="1">
      <alignment vertical="center"/>
    </xf>
    <xf numFmtId="0" fontId="24" fillId="2" borderId="11" xfId="0" applyFont="1" applyFill="1" applyBorder="1" applyAlignment="1">
      <alignment horizontal="center"/>
    </xf>
    <xf numFmtId="0" fontId="24" fillId="2" borderId="9" xfId="0" applyFont="1" applyFill="1" applyBorder="1" applyAlignment="1">
      <alignment horizontal="center"/>
    </xf>
    <xf numFmtId="0" fontId="24" fillId="2" borderId="10" xfId="0" applyFont="1" applyFill="1" applyBorder="1" applyAlignment="1">
      <alignment horizontal="center"/>
    </xf>
    <xf numFmtId="0" fontId="30" fillId="2" borderId="1" xfId="0" applyFont="1" applyFill="1" applyBorder="1" applyAlignment="1">
      <alignment vertical="center"/>
    </xf>
    <xf numFmtId="0" fontId="25" fillId="0" borderId="2" xfId="0" applyFont="1" applyBorder="1" applyAlignment="1">
      <alignment horizontal="center"/>
    </xf>
    <xf numFmtId="38" fontId="25" fillId="0" borderId="1" xfId="0" applyNumberFormat="1" applyFont="1" applyBorder="1" applyAlignment="1">
      <alignment horizontal="center"/>
    </xf>
    <xf numFmtId="38" fontId="25" fillId="0" borderId="2" xfId="0" applyNumberFormat="1" applyFont="1" applyBorder="1" applyAlignment="1">
      <alignment horizontal="center"/>
    </xf>
    <xf numFmtId="38" fontId="25" fillId="0" borderId="3" xfId="0" applyNumberFormat="1" applyFont="1" applyBorder="1" applyAlignment="1">
      <alignment horizontal="center"/>
    </xf>
    <xf numFmtId="0" fontId="30" fillId="2" borderId="4" xfId="0" applyFont="1" applyFill="1" applyBorder="1" applyAlignment="1">
      <alignment vertical="center"/>
    </xf>
    <xf numFmtId="38" fontId="25" fillId="0" borderId="4" xfId="0" applyNumberFormat="1" applyFont="1" applyBorder="1" applyAlignment="1">
      <alignment horizontal="center"/>
    </xf>
    <xf numFmtId="38" fontId="25" fillId="0" borderId="0" xfId="0" applyNumberFormat="1" applyFont="1" applyAlignment="1">
      <alignment horizontal="center"/>
    </xf>
    <xf numFmtId="38" fontId="25" fillId="0" borderId="5" xfId="0" applyNumberFormat="1" applyFont="1" applyBorder="1" applyAlignment="1">
      <alignment horizontal="center"/>
    </xf>
    <xf numFmtId="0" fontId="30" fillId="2" borderId="6" xfId="0" applyFont="1" applyFill="1" applyBorder="1" applyAlignment="1">
      <alignment vertical="center"/>
    </xf>
    <xf numFmtId="0" fontId="25" fillId="0" borderId="7" xfId="0" applyFont="1" applyBorder="1" applyAlignment="1">
      <alignment horizontal="center"/>
    </xf>
    <xf numFmtId="38" fontId="25" fillId="0" borderId="6" xfId="0" applyNumberFormat="1" applyFont="1" applyBorder="1" applyAlignment="1">
      <alignment horizontal="center"/>
    </xf>
    <xf numFmtId="38" fontId="25" fillId="0" borderId="7" xfId="0" applyNumberFormat="1" applyFont="1" applyBorder="1" applyAlignment="1">
      <alignment horizontal="center"/>
    </xf>
    <xf numFmtId="38" fontId="25" fillId="0" borderId="8" xfId="0" applyNumberFormat="1" applyFont="1" applyBorder="1" applyAlignment="1">
      <alignment horizontal="center"/>
    </xf>
    <xf numFmtId="0" fontId="31" fillId="0" borderId="0" xfId="0" applyFont="1"/>
    <xf numFmtId="0" fontId="0" fillId="2" borderId="0" xfId="0" applyFill="1" applyAlignment="1">
      <alignment vertical="center"/>
    </xf>
    <xf numFmtId="0" fontId="9" fillId="0" borderId="1" xfId="0" applyFont="1" applyBorder="1"/>
    <xf numFmtId="0" fontId="9" fillId="0" borderId="1" xfId="0" applyFont="1" applyBorder="1" applyAlignment="1">
      <alignment horizontal="left"/>
    </xf>
    <xf numFmtId="9" fontId="0" fillId="5" borderId="34" xfId="2" applyFont="1" applyFill="1" applyBorder="1" applyProtection="1">
      <protection locked="0"/>
    </xf>
    <xf numFmtId="164" fontId="0" fillId="5" borderId="24" xfId="1" applyNumberFormat="1" applyFont="1" applyFill="1" applyBorder="1" applyAlignment="1" applyProtection="1">
      <alignment horizontal="center"/>
      <protection locked="0"/>
    </xf>
    <xf numFmtId="164" fontId="0" fillId="5" borderId="5" xfId="1" applyNumberFormat="1" applyFont="1" applyFill="1" applyBorder="1" applyAlignment="1" applyProtection="1">
      <alignment horizontal="center"/>
      <protection locked="0"/>
    </xf>
    <xf numFmtId="164" fontId="0" fillId="5" borderId="25" xfId="1" applyNumberFormat="1" applyFont="1" applyFill="1" applyBorder="1" applyAlignment="1" applyProtection="1">
      <alignment horizontal="center"/>
      <protection locked="0"/>
    </xf>
    <xf numFmtId="164" fontId="0" fillId="5" borderId="8" xfId="1" applyNumberFormat="1" applyFont="1" applyFill="1" applyBorder="1" applyAlignment="1" applyProtection="1">
      <alignment horizontal="center"/>
      <protection locked="0"/>
    </xf>
    <xf numFmtId="0" fontId="0" fillId="6" borderId="26" xfId="0" applyFill="1" applyBorder="1"/>
    <xf numFmtId="164" fontId="0" fillId="6" borderId="26" xfId="0" applyNumberFormat="1" applyFill="1" applyBorder="1"/>
    <xf numFmtId="164" fontId="0" fillId="6" borderId="27" xfId="0" applyNumberFormat="1" applyFill="1" applyBorder="1"/>
    <xf numFmtId="0" fontId="0" fillId="4" borderId="41" xfId="0" applyFill="1" applyBorder="1"/>
    <xf numFmtId="0" fontId="0" fillId="0" borderId="41" xfId="0" applyBorder="1"/>
    <xf numFmtId="0" fontId="0" fillId="5" borderId="22" xfId="0" applyFill="1" applyBorder="1" applyProtection="1">
      <protection locked="0"/>
    </xf>
    <xf numFmtId="165" fontId="3" fillId="0" borderId="0" xfId="0" applyNumberFormat="1" applyFont="1" applyAlignment="1">
      <alignment horizontal="center"/>
    </xf>
    <xf numFmtId="0" fontId="0" fillId="5" borderId="15" xfId="0" applyFill="1" applyBorder="1" applyAlignment="1" applyProtection="1">
      <alignment wrapText="1"/>
      <protection locked="0"/>
    </xf>
    <xf numFmtId="0" fontId="17" fillId="0" borderId="0" xfId="0" applyFont="1" applyAlignment="1">
      <alignment horizontal="center" wrapText="1"/>
    </xf>
    <xf numFmtId="164" fontId="0" fillId="5" borderId="15" xfId="1" applyNumberFormat="1" applyFont="1" applyFill="1" applyBorder="1" applyProtection="1">
      <protection locked="0"/>
    </xf>
    <xf numFmtId="0" fontId="17" fillId="0" borderId="5" xfId="0" applyFont="1" applyBorder="1" applyAlignment="1">
      <alignment horizontal="center" wrapText="1"/>
    </xf>
    <xf numFmtId="164" fontId="0" fillId="5" borderId="17" xfId="1" applyNumberFormat="1" applyFont="1" applyFill="1" applyBorder="1" applyProtection="1">
      <protection locked="0"/>
    </xf>
    <xf numFmtId="0" fontId="0" fillId="5" borderId="18" xfId="0" applyFill="1" applyBorder="1" applyAlignment="1" applyProtection="1">
      <alignment wrapText="1"/>
      <protection locked="0"/>
    </xf>
    <xf numFmtId="164" fontId="0" fillId="5" borderId="18" xfId="1" applyNumberFormat="1" applyFont="1" applyFill="1" applyBorder="1" applyProtection="1">
      <protection locked="0"/>
    </xf>
    <xf numFmtId="164" fontId="0" fillId="5" borderId="19" xfId="1" applyNumberFormat="1" applyFont="1" applyFill="1" applyBorder="1" applyProtection="1">
      <protection locked="0"/>
    </xf>
    <xf numFmtId="0" fontId="3" fillId="8" borderId="0" xfId="0" applyFont="1" applyFill="1" applyAlignment="1">
      <alignment horizontal="center"/>
    </xf>
    <xf numFmtId="164" fontId="0" fillId="8" borderId="0" xfId="0" applyNumberFormat="1" applyFill="1"/>
    <xf numFmtId="0" fontId="0" fillId="6" borderId="15" xfId="0" applyFill="1" applyBorder="1" applyAlignment="1" applyProtection="1">
      <alignment wrapText="1"/>
      <protection locked="0"/>
    </xf>
    <xf numFmtId="0" fontId="0" fillId="9" borderId="0" xfId="0" applyFill="1"/>
    <xf numFmtId="0" fontId="9" fillId="10" borderId="0" xfId="0" applyFont="1" applyFill="1"/>
    <xf numFmtId="0" fontId="0" fillId="10" borderId="0" xfId="0" applyFill="1"/>
    <xf numFmtId="164" fontId="0" fillId="10" borderId="0" xfId="1" applyNumberFormat="1" applyFont="1" applyFill="1"/>
    <xf numFmtId="0" fontId="18" fillId="10" borderId="0" xfId="0" applyFont="1" applyFill="1"/>
    <xf numFmtId="0" fontId="3" fillId="10" borderId="0" xfId="0" applyFont="1" applyFill="1"/>
    <xf numFmtId="49" fontId="0" fillId="5" borderId="15" xfId="0" applyNumberFormat="1" applyFill="1" applyBorder="1" applyProtection="1">
      <protection locked="0"/>
    </xf>
    <xf numFmtId="164" fontId="17" fillId="5" borderId="15" xfId="1" applyNumberFormat="1" applyFont="1" applyFill="1" applyBorder="1" applyProtection="1">
      <protection locked="0"/>
    </xf>
    <xf numFmtId="9" fontId="0" fillId="4" borderId="35" xfId="0" applyNumberFormat="1" applyFill="1" applyBorder="1" applyAlignment="1">
      <alignment wrapText="1"/>
    </xf>
    <xf numFmtId="0" fontId="22" fillId="10" borderId="0" xfId="0" applyFont="1" applyFill="1"/>
    <xf numFmtId="0" fontId="9" fillId="5" borderId="0" xfId="0" applyFont="1" applyFill="1" applyProtection="1">
      <protection locked="0"/>
    </xf>
    <xf numFmtId="9" fontId="9" fillId="10" borderId="0" xfId="2" applyFont="1" applyFill="1" applyBorder="1" applyProtection="1">
      <protection locked="0"/>
    </xf>
    <xf numFmtId="0" fontId="0" fillId="10" borderId="0" xfId="0" applyFill="1" applyProtection="1">
      <protection locked="0"/>
    </xf>
    <xf numFmtId="0" fontId="31" fillId="0" borderId="2" xfId="0" applyFont="1" applyBorder="1"/>
    <xf numFmtId="0" fontId="31" fillId="0" borderId="3" xfId="0" applyFont="1" applyBorder="1"/>
    <xf numFmtId="0" fontId="31" fillId="0" borderId="5" xfId="0" applyFont="1" applyBorder="1"/>
    <xf numFmtId="0" fontId="33" fillId="0" borderId="23" xfId="0" applyFont="1" applyBorder="1"/>
    <xf numFmtId="43" fontId="0" fillId="6" borderId="15" xfId="1" applyFont="1" applyFill="1" applyBorder="1" applyProtection="1">
      <protection locked="0"/>
    </xf>
    <xf numFmtId="0" fontId="32" fillId="0" borderId="0" xfId="0" applyFont="1"/>
    <xf numFmtId="0" fontId="32" fillId="0" borderId="5" xfId="0" applyFont="1" applyBorder="1"/>
    <xf numFmtId="0" fontId="32" fillId="0" borderId="7" xfId="0" applyFont="1" applyBorder="1"/>
    <xf numFmtId="0" fontId="32" fillId="0" borderId="8" xfId="0" applyFont="1" applyBorder="1"/>
    <xf numFmtId="0" fontId="33" fillId="0" borderId="24" xfId="0" applyFont="1" applyBorder="1"/>
    <xf numFmtId="0" fontId="32" fillId="5" borderId="24" xfId="0" applyFont="1" applyFill="1" applyBorder="1" applyProtection="1">
      <protection locked="0"/>
    </xf>
    <xf numFmtId="0" fontId="3" fillId="6" borderId="7" xfId="0" applyFont="1" applyFill="1" applyBorder="1"/>
    <xf numFmtId="0" fontId="0" fillId="4" borderId="46" xfId="0" applyFill="1" applyBorder="1" applyAlignment="1">
      <alignment horizontal="left"/>
    </xf>
    <xf numFmtId="0" fontId="0" fillId="0" borderId="46" xfId="0" applyBorder="1" applyAlignment="1">
      <alignment horizontal="left"/>
    </xf>
    <xf numFmtId="0" fontId="0" fillId="4" borderId="47" xfId="0" applyFill="1" applyBorder="1" applyAlignment="1">
      <alignment horizontal="left"/>
    </xf>
    <xf numFmtId="0" fontId="0" fillId="4" borderId="45" xfId="0" applyFill="1" applyBorder="1" applyAlignment="1">
      <alignment horizontal="left"/>
    </xf>
    <xf numFmtId="164" fontId="0" fillId="5" borderId="48" xfId="1" applyNumberFormat="1" applyFont="1" applyFill="1" applyBorder="1" applyProtection="1">
      <protection locked="0"/>
    </xf>
    <xf numFmtId="0" fontId="3" fillId="6" borderId="49" xfId="0" applyFont="1" applyFill="1" applyBorder="1"/>
    <xf numFmtId="0" fontId="11" fillId="0" borderId="15" xfId="0" applyFont="1" applyBorder="1"/>
    <xf numFmtId="0" fontId="17" fillId="5" borderId="15" xfId="0" applyFont="1" applyFill="1" applyBorder="1" applyProtection="1">
      <protection locked="0"/>
    </xf>
    <xf numFmtId="0" fontId="34" fillId="12" borderId="0" xfId="0" applyFont="1" applyFill="1"/>
    <xf numFmtId="0" fontId="9" fillId="0" borderId="2" xfId="0" applyFont="1" applyBorder="1"/>
    <xf numFmtId="0" fontId="0" fillId="0" borderId="48" xfId="0" applyBorder="1"/>
    <xf numFmtId="0" fontId="3" fillId="6" borderId="11" xfId="0" applyFont="1" applyFill="1" applyBorder="1"/>
    <xf numFmtId="43" fontId="0" fillId="0" borderId="0" xfId="1" applyFont="1"/>
    <xf numFmtId="43" fontId="3" fillId="0" borderId="0" xfId="1" applyFont="1"/>
    <xf numFmtId="43" fontId="2" fillId="11" borderId="15" xfId="1" applyFont="1" applyFill="1" applyBorder="1"/>
    <xf numFmtId="43" fontId="2" fillId="12" borderId="15" xfId="1" applyFont="1" applyFill="1" applyBorder="1"/>
    <xf numFmtId="43" fontId="2" fillId="12" borderId="0" xfId="1" applyFont="1" applyFill="1"/>
    <xf numFmtId="0" fontId="14" fillId="2" borderId="0" xfId="0" applyFont="1" applyFill="1" applyAlignment="1">
      <alignment horizontal="center"/>
    </xf>
    <xf numFmtId="0" fontId="23" fillId="2" borderId="53" xfId="0" applyFont="1" applyFill="1" applyBorder="1"/>
    <xf numFmtId="0" fontId="23" fillId="2" borderId="0" xfId="0" applyFont="1" applyFill="1" applyAlignment="1">
      <alignment horizontal="left"/>
    </xf>
    <xf numFmtId="164" fontId="0" fillId="0" borderId="0" xfId="1" applyNumberFormat="1" applyFont="1"/>
    <xf numFmtId="0" fontId="23" fillId="2" borderId="0" xfId="0" applyFont="1" applyFill="1"/>
    <xf numFmtId="0" fontId="17" fillId="0" borderId="28" xfId="0" applyFont="1" applyBorder="1"/>
    <xf numFmtId="0" fontId="17" fillId="0" borderId="29" xfId="0" applyFont="1" applyBorder="1"/>
    <xf numFmtId="0" fontId="17" fillId="0" borderId="0" xfId="0" applyFont="1"/>
    <xf numFmtId="0" fontId="17" fillId="0" borderId="21" xfId="0" applyFont="1" applyBorder="1"/>
    <xf numFmtId="0" fontId="17" fillId="0" borderId="15" xfId="0" applyFont="1" applyBorder="1"/>
    <xf numFmtId="0" fontId="17" fillId="0" borderId="17" xfId="0" applyFont="1" applyBorder="1"/>
    <xf numFmtId="0" fontId="17" fillId="0" borderId="31" xfId="0" applyFont="1" applyBorder="1"/>
    <xf numFmtId="0" fontId="17" fillId="0" borderId="18" xfId="0" applyFont="1" applyBorder="1"/>
    <xf numFmtId="0" fontId="17" fillId="0" borderId="19" xfId="0" applyFont="1" applyBorder="1"/>
    <xf numFmtId="0" fontId="14" fillId="0" borderId="0" xfId="0" applyFont="1"/>
    <xf numFmtId="43" fontId="17" fillId="0" borderId="15" xfId="0" applyNumberFormat="1" applyFont="1" applyBorder="1"/>
    <xf numFmtId="43" fontId="17" fillId="0" borderId="18" xfId="0" applyNumberFormat="1" applyFont="1" applyBorder="1"/>
    <xf numFmtId="43" fontId="17" fillId="0" borderId="15" xfId="1" applyFont="1" applyBorder="1"/>
    <xf numFmtId="43" fontId="17" fillId="0" borderId="18" xfId="1" applyFont="1" applyBorder="1"/>
    <xf numFmtId="43" fontId="17" fillId="0" borderId="0" xfId="1" applyFont="1"/>
    <xf numFmtId="0" fontId="17" fillId="0" borderId="17" xfId="0" applyFont="1" applyBorder="1" applyAlignment="1">
      <alignment horizontal="right"/>
    </xf>
    <xf numFmtId="43" fontId="17" fillId="0" borderId="17" xfId="0" applyNumberFormat="1" applyFont="1" applyBorder="1"/>
    <xf numFmtId="43" fontId="2" fillId="0" borderId="0" xfId="1" applyFont="1"/>
    <xf numFmtId="43" fontId="23" fillId="2" borderId="50" xfId="1" applyFont="1" applyFill="1" applyBorder="1"/>
    <xf numFmtId="43" fontId="23" fillId="2" borderId="54" xfId="1" applyFont="1" applyFill="1" applyBorder="1"/>
    <xf numFmtId="43" fontId="17" fillId="0" borderId="0" xfId="0" applyNumberFormat="1" applyFont="1"/>
    <xf numFmtId="43" fontId="0" fillId="0" borderId="0" xfId="0" applyNumberFormat="1"/>
    <xf numFmtId="164" fontId="0" fillId="0" borderId="0" xfId="0" applyNumberFormat="1"/>
    <xf numFmtId="0" fontId="0" fillId="5" borderId="0" xfId="0" applyFill="1" applyProtection="1">
      <protection locked="0"/>
    </xf>
    <xf numFmtId="164" fontId="0" fillId="0" borderId="6" xfId="0" applyNumberFormat="1" applyBorder="1"/>
    <xf numFmtId="164" fontId="17" fillId="0" borderId="2" xfId="1" applyNumberFormat="1" applyFont="1" applyFill="1" applyBorder="1"/>
    <xf numFmtId="164" fontId="14" fillId="6" borderId="15" xfId="1" applyNumberFormat="1" applyFont="1" applyFill="1" applyBorder="1"/>
    <xf numFmtId="164" fontId="3" fillId="6" borderId="18" xfId="0" applyNumberFormat="1" applyFont="1" applyFill="1" applyBorder="1"/>
    <xf numFmtId="164" fontId="3" fillId="6" borderId="19" xfId="0" applyNumberFormat="1" applyFont="1" applyFill="1" applyBorder="1"/>
    <xf numFmtId="164" fontId="3" fillId="6" borderId="0" xfId="1" applyNumberFormat="1" applyFont="1" applyFill="1" applyBorder="1"/>
    <xf numFmtId="164" fontId="17" fillId="0" borderId="15" xfId="0" applyNumberFormat="1" applyFont="1" applyBorder="1"/>
    <xf numFmtId="0" fontId="5" fillId="0" borderId="0" xfId="0" applyFont="1" applyAlignment="1">
      <alignment horizontal="right"/>
    </xf>
    <xf numFmtId="0" fontId="17" fillId="0" borderId="15" xfId="0" applyFont="1" applyBorder="1" applyAlignment="1">
      <alignment horizontal="right"/>
    </xf>
    <xf numFmtId="0" fontId="14" fillId="0" borderId="29" xfId="0" applyFont="1" applyBorder="1"/>
    <xf numFmtId="0" fontId="17" fillId="10" borderId="0" xfId="0" applyFont="1" applyFill="1"/>
    <xf numFmtId="43" fontId="14" fillId="10" borderId="15" xfId="1" applyFont="1" applyFill="1" applyBorder="1"/>
    <xf numFmtId="0" fontId="0" fillId="10" borderId="15" xfId="0" applyFill="1" applyBorder="1" applyProtection="1">
      <protection locked="0"/>
    </xf>
    <xf numFmtId="43" fontId="17" fillId="10" borderId="15" xfId="1" applyFont="1" applyFill="1" applyBorder="1"/>
    <xf numFmtId="43" fontId="1" fillId="0" borderId="0" xfId="1" applyFont="1"/>
    <xf numFmtId="43" fontId="17" fillId="13" borderId="15" xfId="1" applyFont="1" applyFill="1" applyBorder="1" applyAlignment="1">
      <alignment horizontal="right"/>
    </xf>
    <xf numFmtId="43" fontId="14" fillId="0" borderId="0" xfId="1" applyFont="1"/>
    <xf numFmtId="0" fontId="35" fillId="2" borderId="0" xfId="0" applyFont="1" applyFill="1"/>
    <xf numFmtId="0" fontId="23" fillId="0" borderId="0" xfId="0" applyFont="1"/>
    <xf numFmtId="0" fontId="14" fillId="2" borderId="34" xfId="0" applyFont="1" applyFill="1" applyBorder="1"/>
    <xf numFmtId="0" fontId="17" fillId="0" borderId="55" xfId="0" applyFont="1" applyBorder="1"/>
    <xf numFmtId="0" fontId="0" fillId="14" borderId="2" xfId="0" applyFill="1" applyBorder="1"/>
    <xf numFmtId="43" fontId="0" fillId="14" borderId="3" xfId="1" applyFont="1" applyFill="1" applyBorder="1"/>
    <xf numFmtId="164" fontId="0" fillId="14" borderId="55" xfId="0" applyNumberFormat="1" applyFill="1" applyBorder="1"/>
    <xf numFmtId="0" fontId="0" fillId="14" borderId="0" xfId="0" applyFill="1"/>
    <xf numFmtId="43" fontId="0" fillId="14" borderId="5" xfId="1" applyFont="1" applyFill="1" applyBorder="1"/>
    <xf numFmtId="0" fontId="0" fillId="14" borderId="7" xfId="0" applyFill="1" applyBorder="1"/>
    <xf numFmtId="43" fontId="0" fillId="14" borderId="8" xfId="1" applyFont="1" applyFill="1" applyBorder="1"/>
    <xf numFmtId="9" fontId="0" fillId="10" borderId="35" xfId="0" applyNumberFormat="1" applyFill="1" applyBorder="1" applyAlignment="1">
      <alignment wrapText="1"/>
    </xf>
    <xf numFmtId="0" fontId="14" fillId="2" borderId="0" xfId="0" applyFont="1" applyFill="1"/>
    <xf numFmtId="0" fontId="14" fillId="2" borderId="56" xfId="0" applyFont="1" applyFill="1" applyBorder="1"/>
    <xf numFmtId="0" fontId="17" fillId="0" borderId="57" xfId="0" applyFont="1" applyBorder="1"/>
    <xf numFmtId="0" fontId="17" fillId="0" borderId="9" xfId="0" applyFont="1" applyBorder="1"/>
    <xf numFmtId="0" fontId="14" fillId="2" borderId="58" xfId="0" applyFont="1" applyFill="1" applyBorder="1"/>
    <xf numFmtId="0" fontId="17" fillId="0" borderId="48" xfId="0" applyFont="1" applyBorder="1"/>
    <xf numFmtId="0" fontId="17" fillId="0" borderId="10" xfId="0" applyFont="1" applyBorder="1"/>
    <xf numFmtId="0" fontId="36" fillId="15" borderId="0" xfId="0" applyFont="1" applyFill="1"/>
    <xf numFmtId="0" fontId="37" fillId="2" borderId="52" xfId="0" applyFont="1" applyFill="1" applyBorder="1"/>
    <xf numFmtId="0" fontId="37" fillId="2" borderId="51" xfId="0" applyFont="1" applyFill="1" applyBorder="1"/>
    <xf numFmtId="0" fontId="23" fillId="16" borderId="53" xfId="0" applyFont="1" applyFill="1" applyBorder="1"/>
    <xf numFmtId="0" fontId="38" fillId="0" borderId="0" xfId="0" applyFont="1"/>
    <xf numFmtId="0" fontId="3" fillId="2" borderId="1" xfId="0" applyFont="1" applyFill="1" applyBorder="1"/>
    <xf numFmtId="0" fontId="3" fillId="2" borderId="2" xfId="0" applyFont="1" applyFill="1" applyBorder="1"/>
    <xf numFmtId="165" fontId="0" fillId="0" borderId="0" xfId="0" applyNumberFormat="1"/>
    <xf numFmtId="165" fontId="3" fillId="0" borderId="0" xfId="0" applyNumberFormat="1" applyFont="1"/>
    <xf numFmtId="38" fontId="0" fillId="17" borderId="4" xfId="0" applyNumberFormat="1" applyFill="1" applyBorder="1" applyAlignment="1">
      <alignment horizontal="center"/>
    </xf>
    <xf numFmtId="10" fontId="6" fillId="2" borderId="0" xfId="0" applyNumberFormat="1" applyFont="1" applyFill="1"/>
    <xf numFmtId="0" fontId="6" fillId="17" borderId="0" xfId="0" applyFont="1" applyFill="1"/>
    <xf numFmtId="0" fontId="40" fillId="17" borderId="0" xfId="0" applyFont="1" applyFill="1"/>
    <xf numFmtId="0" fontId="6" fillId="0" borderId="0" xfId="0" applyFont="1"/>
    <xf numFmtId="3" fontId="39" fillId="17" borderId="60" xfId="0" applyNumberFormat="1" applyFont="1" applyFill="1" applyBorder="1" applyAlignment="1">
      <alignment horizontal="center"/>
    </xf>
    <xf numFmtId="3" fontId="39" fillId="17" borderId="59" xfId="0" applyNumberFormat="1" applyFont="1" applyFill="1" applyBorder="1" applyAlignment="1">
      <alignment horizontal="center" vertical="center"/>
    </xf>
    <xf numFmtId="3" fontId="39" fillId="17" borderId="59" xfId="0" applyNumberFormat="1" applyFont="1" applyFill="1" applyBorder="1" applyAlignment="1">
      <alignment horizontal="center"/>
    </xf>
    <xf numFmtId="3" fontId="42" fillId="18" borderId="23" xfId="0" applyNumberFormat="1" applyFont="1" applyFill="1" applyBorder="1" applyAlignment="1">
      <alignment horizontal="center"/>
    </xf>
    <xf numFmtId="3" fontId="42" fillId="18" borderId="24" xfId="0" applyNumberFormat="1" applyFont="1" applyFill="1" applyBorder="1" applyAlignment="1">
      <alignment horizontal="center"/>
    </xf>
    <xf numFmtId="3" fontId="42" fillId="18" borderId="25" xfId="0" applyNumberFormat="1" applyFont="1" applyFill="1" applyBorder="1" applyAlignment="1">
      <alignment horizontal="center"/>
    </xf>
    <xf numFmtId="3" fontId="42" fillId="17" borderId="23" xfId="0" applyNumberFormat="1" applyFont="1" applyFill="1" applyBorder="1" applyAlignment="1">
      <alignment horizontal="center"/>
    </xf>
    <xf numFmtId="3" fontId="42" fillId="17" borderId="24" xfId="0" applyNumberFormat="1" applyFont="1" applyFill="1" applyBorder="1" applyAlignment="1">
      <alignment horizontal="center"/>
    </xf>
    <xf numFmtId="3" fontId="42" fillId="17" borderId="25" xfId="0" applyNumberFormat="1" applyFont="1" applyFill="1" applyBorder="1" applyAlignment="1">
      <alignment horizontal="center"/>
    </xf>
    <xf numFmtId="38" fontId="39" fillId="0" borderId="61" xfId="0" applyNumberFormat="1" applyFont="1" applyBorder="1" applyAlignment="1">
      <alignment horizontal="center"/>
    </xf>
    <xf numFmtId="38" fontId="39" fillId="0" borderId="62" xfId="0" applyNumberFormat="1" applyFont="1" applyBorder="1" applyAlignment="1">
      <alignment horizontal="center"/>
    </xf>
    <xf numFmtId="38" fontId="39" fillId="0" borderId="0" xfId="0" applyNumberFormat="1" applyFont="1" applyAlignment="1">
      <alignment horizontal="center"/>
    </xf>
    <xf numFmtId="38" fontId="39" fillId="0" borderId="63" xfId="0" applyNumberFormat="1" applyFont="1" applyBorder="1" applyAlignment="1">
      <alignment horizontal="center"/>
    </xf>
    <xf numFmtId="38" fontId="0" fillId="17" borderId="6" xfId="0" applyNumberFormat="1" applyFill="1" applyBorder="1" applyAlignment="1">
      <alignment horizontal="center"/>
    </xf>
    <xf numFmtId="3" fontId="42" fillId="18" borderId="24" xfId="0" applyNumberFormat="1" applyFont="1" applyFill="1" applyBorder="1" applyAlignment="1">
      <alignment horizontal="center" vertical="center"/>
    </xf>
    <xf numFmtId="3" fontId="42" fillId="18" borderId="25" xfId="0" applyNumberFormat="1" applyFont="1" applyFill="1" applyBorder="1" applyAlignment="1">
      <alignment horizontal="center" vertical="center"/>
    </xf>
    <xf numFmtId="38" fontId="0" fillId="19" borderId="1" xfId="0" applyNumberFormat="1" applyFill="1" applyBorder="1" applyAlignment="1">
      <alignment horizontal="center"/>
    </xf>
    <xf numFmtId="38" fontId="0" fillId="19" borderId="4" xfId="0" applyNumberFormat="1" applyFill="1" applyBorder="1" applyAlignment="1">
      <alignment horizontal="center"/>
    </xf>
    <xf numFmtId="38" fontId="0" fillId="19" borderId="6" xfId="0" applyNumberFormat="1" applyFill="1" applyBorder="1" applyAlignment="1">
      <alignment horizontal="center"/>
    </xf>
    <xf numFmtId="166" fontId="39" fillId="20" borderId="64" xfId="0" applyNumberFormat="1" applyFont="1" applyFill="1" applyBorder="1"/>
    <xf numFmtId="38" fontId="10" fillId="19" borderId="1" xfId="0" applyNumberFormat="1" applyFont="1" applyFill="1" applyBorder="1" applyAlignment="1">
      <alignment horizontal="center"/>
    </xf>
    <xf numFmtId="38" fontId="10" fillId="19" borderId="4" xfId="0" applyNumberFormat="1" applyFont="1" applyFill="1" applyBorder="1" applyAlignment="1">
      <alignment horizontal="center"/>
    </xf>
    <xf numFmtId="38" fontId="10" fillId="19" borderId="6" xfId="0" applyNumberFormat="1" applyFont="1" applyFill="1" applyBorder="1" applyAlignment="1">
      <alignment horizontal="center"/>
    </xf>
    <xf numFmtId="38" fontId="0" fillId="19" borderId="0" xfId="0" applyNumberFormat="1" applyFill="1" applyAlignment="1">
      <alignment horizontal="center"/>
    </xf>
    <xf numFmtId="0" fontId="44" fillId="0" borderId="0" xfId="0" applyFont="1"/>
    <xf numFmtId="166" fontId="39" fillId="20" borderId="65" xfId="0" applyNumberFormat="1" applyFont="1" applyFill="1" applyBorder="1"/>
    <xf numFmtId="166" fontId="39" fillId="20" borderId="66" xfId="0" applyNumberFormat="1" applyFont="1" applyFill="1" applyBorder="1"/>
    <xf numFmtId="0" fontId="3" fillId="0" borderId="0" xfId="0" applyFont="1" applyAlignment="1">
      <alignment horizontal="center" vertical="top" wrapText="1"/>
    </xf>
    <xf numFmtId="0" fontId="0" fillId="0" borderId="0" xfId="0" applyAlignment="1">
      <alignment horizontal="center" vertical="top" wrapText="1"/>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0" borderId="4"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14" borderId="23" xfId="0" applyFill="1" applyBorder="1" applyAlignment="1">
      <alignment horizontal="left" vertical="center" wrapText="1"/>
    </xf>
    <xf numFmtId="0" fontId="0" fillId="14" borderId="24" xfId="0" applyFill="1" applyBorder="1" applyAlignment="1">
      <alignment horizontal="left" vertical="center" wrapText="1"/>
    </xf>
    <xf numFmtId="0" fontId="0" fillId="14" borderId="25" xfId="0" applyFill="1" applyBorder="1" applyAlignment="1">
      <alignment horizontal="left" vertical="center" wrapText="1"/>
    </xf>
    <xf numFmtId="0" fontId="18" fillId="8" borderId="7" xfId="0" applyFont="1" applyFill="1" applyBorder="1" applyAlignment="1">
      <alignment horizontal="left" wrapText="1"/>
    </xf>
    <xf numFmtId="0" fontId="4" fillId="2" borderId="4" xfId="0" applyFont="1" applyFill="1" applyBorder="1" applyAlignment="1">
      <alignment horizontal="center"/>
    </xf>
    <xf numFmtId="0" fontId="4" fillId="2" borderId="0" xfId="0" applyFont="1" applyFill="1" applyAlignment="1">
      <alignment horizontal="center"/>
    </xf>
    <xf numFmtId="0" fontId="4" fillId="2" borderId="5"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0" fillId="0" borderId="0" xfId="0" applyAlignment="1">
      <alignment horizontal="left" wrapText="1"/>
    </xf>
    <xf numFmtId="0" fontId="3" fillId="7" borderId="42" xfId="0" applyFont="1" applyFill="1" applyBorder="1" applyAlignment="1">
      <alignment horizontal="center"/>
    </xf>
    <xf numFmtId="0" fontId="3" fillId="7" borderId="43" xfId="0" applyFont="1" applyFill="1" applyBorder="1" applyAlignment="1">
      <alignment horizontal="center"/>
    </xf>
    <xf numFmtId="0" fontId="3" fillId="7" borderId="44" xfId="0"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33" fillId="0" borderId="4" xfId="0" applyFont="1" applyBorder="1" applyAlignment="1">
      <alignment horizontal="left"/>
    </xf>
    <xf numFmtId="0" fontId="33" fillId="0" borderId="0" xfId="0" applyFont="1" applyAlignment="1">
      <alignment horizontal="left"/>
    </xf>
    <xf numFmtId="0" fontId="26" fillId="2" borderId="1" xfId="0" applyFont="1" applyFill="1" applyBorder="1" applyAlignment="1">
      <alignment horizontal="center" vertical="center"/>
    </xf>
    <xf numFmtId="0" fontId="26" fillId="2" borderId="3" xfId="0" applyFont="1" applyFill="1" applyBorder="1" applyAlignment="1">
      <alignment horizontal="center" vertical="center"/>
    </xf>
    <xf numFmtId="0" fontId="24" fillId="2" borderId="1" xfId="0" applyFont="1" applyFill="1" applyBorder="1" applyAlignment="1">
      <alignment horizontal="center"/>
    </xf>
    <xf numFmtId="0" fontId="24" fillId="2" borderId="2" xfId="0" applyFont="1" applyFill="1" applyBorder="1" applyAlignment="1">
      <alignment horizontal="center"/>
    </xf>
    <xf numFmtId="0" fontId="24" fillId="2" borderId="3" xfId="0" applyFont="1" applyFill="1" applyBorder="1" applyAlignment="1">
      <alignment horizontal="center"/>
    </xf>
  </cellXfs>
  <cellStyles count="5">
    <cellStyle name="Comma" xfId="1" builtinId="3"/>
    <cellStyle name="Comma 2" xfId="4" xr:uid="{D4507E56-F7AA-41E0-BC88-4C590C3091AF}"/>
    <cellStyle name="Hyperlink" xfId="3" builtinId="8"/>
    <cellStyle name="Normal" xfId="0" builtinId="0"/>
    <cellStyle name="Percent" xfId="2" builtinId="5"/>
  </cellStyles>
  <dxfs count="41">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ill>
        <patternFill patternType="solid">
          <fgColor theme="4" tint="0.79998168889431442"/>
          <bgColor theme="4" tint="0.79998168889431442"/>
        </patternFill>
      </fill>
      <alignment horizontal="left" vertical="bottom"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ill>
        <patternFill patternType="solid">
          <fgColor theme="4" tint="0.79998168889431442"/>
          <bgColor theme="4" tint="0.79998168889431442"/>
        </patternFill>
      </fill>
      <alignment horizontal="left" vertical="bottom" textRotation="0" wrapText="0" indent="0" justifyLastLine="0" shrinkToFit="0" readingOrder="0"/>
    </dxf>
    <dxf>
      <border outline="0">
        <left style="medium">
          <color indexed="64"/>
        </left>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numFmt numFmtId="13" formatCode="0%"/>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bottom/>
        <vertical/>
        <horizontal/>
      </border>
    </dxf>
    <dxf>
      <border outline="0">
        <top style="thin">
          <color theme="4" tint="0.39997558519241921"/>
        </top>
        <bottom style="medium">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bottom/>
        <vertical/>
        <horizontal/>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bottom/>
        <vertical/>
        <horizontal/>
      </border>
    </dxf>
    <dxf>
      <border outline="0">
        <bottom style="medium">
          <color indexed="64"/>
        </bottom>
      </border>
    </dxf>
    <dxf>
      <font>
        <b val="0"/>
        <i/>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dxf>
    <dxf>
      <fill>
        <patternFill patternType="solid">
          <fgColor indexed="64"/>
          <bgColor theme="0" tint="-4.9989318521683403E-2"/>
        </patternFill>
      </fill>
      <alignment horizontal="general" vertical="center" textRotation="0" wrapText="0" indent="0" justifyLastLine="0" shrinkToFit="0" readingOrder="0"/>
    </dxf>
    <dxf>
      <border outline="0">
        <left style="medium">
          <color indexed="64"/>
        </left>
      </border>
    </dxf>
    <dxf>
      <fill>
        <patternFill patternType="solid">
          <fgColor indexed="64"/>
          <bgColor theme="0" tint="-4.9989318521683403E-2"/>
        </patternFill>
      </fill>
      <alignment horizontal="general" vertical="center" textRotation="0" wrapText="0" indent="0" justifyLastLine="0" shrinkToFit="0" readingOrder="0"/>
    </dxf>
    <dxf>
      <fill>
        <patternFill patternType="solid">
          <fgColor indexed="64"/>
          <bgColor theme="0" tint="-4.9989318521683403E-2"/>
        </patternFill>
      </fill>
      <alignment horizontal="general" vertical="center" textRotation="0" wrapText="0" indent="0" justifyLastLine="0" shrinkToFit="0" readingOrder="0"/>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ucd-ie.zoom.us/rec/share/QKYGW00p8xsrdc0hqJvWxqUNSQbji1UAhg4qDogtrOeHfg43bEbsCfoi5wPH9csE.HSSD9CS4S-DTduEX?startTime=1637673716000"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41414</xdr:colOff>
      <xdr:row>0</xdr:row>
      <xdr:rowOff>0</xdr:rowOff>
    </xdr:from>
    <xdr:to>
      <xdr:col>6</xdr:col>
      <xdr:colOff>530087</xdr:colOff>
      <xdr:row>3</xdr:row>
      <xdr:rowOff>182217</xdr:rowOff>
    </xdr:to>
    <xdr:pic>
      <xdr:nvPicPr>
        <xdr:cNvPr id="2" name="Picture 1">
          <a:extLst>
            <a:ext uri="{FF2B5EF4-FFF2-40B4-BE49-F238E27FC236}">
              <a16:creationId xmlns:a16="http://schemas.microsoft.com/office/drawing/2014/main" id="{84F5D004-EC2E-4274-84E5-FD9484642BDB}"/>
            </a:ext>
          </a:extLst>
        </xdr:cNvPr>
        <xdr:cNvPicPr>
          <a:picLocks noChangeAspect="1"/>
        </xdr:cNvPicPr>
      </xdr:nvPicPr>
      <xdr:blipFill>
        <a:blip xmlns:r="http://schemas.openxmlformats.org/officeDocument/2006/relationships" r:embed="rId1"/>
        <a:stretch>
          <a:fillRect/>
        </a:stretch>
      </xdr:blipFill>
      <xdr:spPr>
        <a:xfrm>
          <a:off x="41414" y="0"/>
          <a:ext cx="4166151" cy="753717"/>
        </a:xfrm>
        <a:prstGeom prst="rect">
          <a:avLst/>
        </a:prstGeom>
      </xdr:spPr>
    </xdr:pic>
    <xdr:clientData/>
  </xdr:twoCellAnchor>
  <xdr:twoCellAnchor>
    <xdr:from>
      <xdr:col>0</xdr:col>
      <xdr:colOff>19050</xdr:colOff>
      <xdr:row>4</xdr:row>
      <xdr:rowOff>942976</xdr:rowOff>
    </xdr:from>
    <xdr:to>
      <xdr:col>6</xdr:col>
      <xdr:colOff>530087</xdr:colOff>
      <xdr:row>49</xdr:row>
      <xdr:rowOff>104776</xdr:rowOff>
    </xdr:to>
    <xdr:sp macro="" textlink="">
      <xdr:nvSpPr>
        <xdr:cNvPr id="4" name="TextBox 3">
          <a:extLst>
            <a:ext uri="{FF2B5EF4-FFF2-40B4-BE49-F238E27FC236}">
              <a16:creationId xmlns:a16="http://schemas.microsoft.com/office/drawing/2014/main" id="{9820D1F8-1993-4103-91CA-8D6DB1C7EF32}"/>
            </a:ext>
          </a:extLst>
        </xdr:cNvPr>
        <xdr:cNvSpPr txBox="1"/>
      </xdr:nvSpPr>
      <xdr:spPr>
        <a:xfrm>
          <a:off x="19050" y="1714501"/>
          <a:ext cx="4168637" cy="853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IE" sz="1100" b="1">
            <a:solidFill>
              <a:srgbClr val="FF0000"/>
            </a:solidFill>
          </a:endParaRPr>
        </a:p>
        <a:p>
          <a:pPr algn="ctr"/>
          <a:r>
            <a:rPr lang="en-IE" sz="1100" b="1">
              <a:solidFill>
                <a:sysClr val="windowText" lastClr="000000"/>
              </a:solidFill>
            </a:rPr>
            <a:t>NOTE: </a:t>
          </a:r>
        </a:p>
        <a:p>
          <a:pPr algn="ctr"/>
          <a:r>
            <a:rPr lang="en-IE" sz="1100" b="1" baseline="0">
              <a:solidFill>
                <a:schemeClr val="tx1"/>
              </a:solidFill>
            </a:rPr>
            <a:t>This Budget Template </a:t>
          </a:r>
          <a:r>
            <a:rPr lang="en-IE" sz="1100" b="1" u="sng" baseline="0">
              <a:solidFill>
                <a:srgbClr val="FF0000"/>
              </a:solidFill>
            </a:rPr>
            <a:t>AND</a:t>
          </a:r>
          <a:r>
            <a:rPr lang="en-IE" sz="1100" b="1" u="sng" baseline="0">
              <a:solidFill>
                <a:schemeClr val="tx1"/>
              </a:solidFill>
            </a:rPr>
            <a:t> </a:t>
          </a:r>
          <a:r>
            <a:rPr lang="en-IE" sz="1100" b="1" u="none" baseline="0">
              <a:solidFill>
                <a:schemeClr val="tx1"/>
              </a:solidFill>
            </a:rPr>
            <a:t> your </a:t>
          </a:r>
          <a:r>
            <a:rPr lang="en-IE" sz="1100" b="1" baseline="0">
              <a:solidFill>
                <a:schemeClr val="tx1"/>
              </a:solidFill>
            </a:rPr>
            <a:t>Justification Text must be sent for review via RMS Profiles</a:t>
          </a:r>
          <a:endParaRPr lang="en-IE" sz="1100" b="0" i="0">
            <a:solidFill>
              <a:schemeClr val="dk1"/>
            </a:solidFill>
            <a:effectLst/>
            <a:latin typeface="+mn-lt"/>
            <a:ea typeface="+mn-ea"/>
            <a:cs typeface="+mn-cs"/>
          </a:endParaRPr>
        </a:p>
        <a:p>
          <a:pPr algn="ctr"/>
          <a:endParaRPr lang="en-IE" sz="1100" b="0" i="0">
            <a:solidFill>
              <a:schemeClr val="dk1"/>
            </a:solidFill>
            <a:effectLst/>
            <a:latin typeface="+mn-lt"/>
            <a:ea typeface="+mn-ea"/>
            <a:cs typeface="+mn-cs"/>
          </a:endParaRPr>
        </a:p>
        <a:p>
          <a:pPr algn="ctr"/>
          <a:r>
            <a:rPr lang="en-IE" sz="1100" b="1">
              <a:solidFill>
                <a:sysClr val="windowText" lastClr="000000"/>
              </a:solidFill>
            </a:rPr>
            <a:t>Instructions for completing template </a:t>
          </a:r>
        </a:p>
        <a:p>
          <a:pPr algn="ctr"/>
          <a:endParaRPr lang="en-IE" sz="1100" b="0">
            <a:solidFill>
              <a:sysClr val="windowText" lastClr="000000"/>
            </a:solidFill>
          </a:endParaRPr>
        </a:p>
        <a:p>
          <a:pPr algn="l"/>
          <a:r>
            <a:rPr lang="en-IE" sz="1100" b="0">
              <a:solidFill>
                <a:sysClr val="windowText" lastClr="000000"/>
              </a:solidFill>
            </a:rPr>
            <a:t>This</a:t>
          </a:r>
          <a:r>
            <a:rPr lang="en-IE" sz="1100" b="0" baseline="0">
              <a:solidFill>
                <a:sysClr val="windowText" lastClr="000000"/>
              </a:solidFill>
            </a:rPr>
            <a:t> budget template includes 6 steps. Each step has its own worksheet, highlighted in </a:t>
          </a:r>
          <a:r>
            <a:rPr lang="en-IE" sz="1100" b="1" baseline="0">
              <a:solidFill>
                <a:srgbClr val="00B050"/>
              </a:solidFill>
            </a:rPr>
            <a:t>green</a:t>
          </a:r>
          <a:r>
            <a:rPr lang="en-IE" sz="1100" b="0" baseline="0">
              <a:solidFill>
                <a:sysClr val="windowText" lastClr="000000"/>
              </a:solidFill>
            </a:rPr>
            <a:t> below. Please complete steps that are relevant to your application and ignore steps that are not.</a:t>
          </a:r>
        </a:p>
        <a:p>
          <a:pPr algn="l"/>
          <a:endParaRPr lang="en-IE" sz="1100" b="0" baseline="0">
            <a:solidFill>
              <a:sysClr val="windowText" lastClr="000000"/>
            </a:solidFill>
          </a:endParaRPr>
        </a:p>
        <a:p>
          <a:pPr algn="l"/>
          <a:r>
            <a:rPr lang="en-IE" sz="1100" b="0" baseline="0">
              <a:solidFill>
                <a:sysClr val="windowText" lastClr="000000"/>
              </a:solidFill>
            </a:rPr>
            <a:t>The Project Budget worksheet, highlighted in </a:t>
          </a:r>
          <a:r>
            <a:rPr lang="en-IE" sz="1100" b="1" baseline="0">
              <a:solidFill>
                <a:srgbClr val="FF0000"/>
              </a:solidFill>
            </a:rPr>
            <a:t>red</a:t>
          </a:r>
          <a:r>
            <a:rPr lang="en-IE" sz="1100" b="0" baseline="0">
              <a:solidFill>
                <a:sysClr val="windowText" lastClr="000000"/>
              </a:solidFill>
            </a:rPr>
            <a:t> below, is automatically populated with the information you provide in each step. The Project Budget template matches the template used by the SFI which you will have to submit in their online portal post-budget review.</a:t>
          </a:r>
        </a:p>
        <a:p>
          <a:pPr algn="l"/>
          <a:endParaRPr lang="en-IE" sz="1100" b="0" baseline="0">
            <a:solidFill>
              <a:sysClr val="windowText" lastClr="000000"/>
            </a:solidFill>
          </a:endParaRPr>
        </a:p>
        <a:p>
          <a:pPr algn="l"/>
          <a:r>
            <a:rPr lang="en-IE" sz="1100" b="0" baseline="0">
              <a:solidFill>
                <a:sysClr val="windowText" lastClr="000000"/>
              </a:solidFill>
            </a:rPr>
            <a:t>Please note that "Year 1" throughout this document means the year 2023/2024 (reflecting the Award commencement date of 1 Sept 2023). </a:t>
          </a:r>
        </a:p>
        <a:p>
          <a:pPr algn="l"/>
          <a:endParaRPr lang="en-IE" sz="1100" b="0" baseline="0">
            <a:solidFill>
              <a:sysClr val="windowText" lastClr="000000"/>
            </a:solidFill>
          </a:endParaRPr>
        </a:p>
        <a:p>
          <a:pPr algn="l"/>
          <a:r>
            <a:rPr lang="en-IE" sz="1100" b="0" baseline="0">
              <a:solidFill>
                <a:sysClr val="windowText" lastClr="000000"/>
              </a:solidFill>
            </a:rPr>
            <a:t>We have included some comments below on the steps that are likely relevant to all applicants.</a:t>
          </a:r>
        </a:p>
        <a:p>
          <a:pPr algn="l"/>
          <a:endParaRPr lang="en-IE" sz="1100" b="0" baseline="0">
            <a:solidFill>
              <a:sysClr val="windowText" lastClr="000000"/>
            </a:solidFill>
          </a:endParaRPr>
        </a:p>
        <a:p>
          <a:pPr algn="l"/>
          <a:r>
            <a:rPr lang="en-IE" sz="1100" b="1" baseline="0">
              <a:solidFill>
                <a:sysClr val="windowText" lastClr="000000"/>
              </a:solidFill>
            </a:rPr>
            <a:t>Staff costs</a:t>
          </a:r>
          <a:r>
            <a:rPr lang="en-IE" sz="1100" b="0" baseline="0">
              <a:solidFill>
                <a:sysClr val="windowText" lastClr="000000"/>
              </a:solidFill>
            </a:rPr>
            <a:t> are liekly relevant to all applications. Please see breackdown of types of payrollc osts in Step 1. You need to select the staff type and grade required for your project. Upon selection, this template will automatically generate the cost of that staff member inclusive of gross salary, pension contribution (if applicable) and employer PRSI. </a:t>
          </a:r>
        </a:p>
        <a:p>
          <a:pPr algn="l"/>
          <a:endParaRPr lang="en-IE" sz="1100" b="0" baseline="0">
            <a:solidFill>
              <a:sysClr val="windowText" lastClr="000000"/>
            </a:solidFill>
          </a:endParaRPr>
        </a:p>
        <a:p>
          <a:pPr algn="l"/>
          <a:r>
            <a:rPr lang="en-IE" sz="1100" b="1" baseline="0">
              <a:solidFill>
                <a:sysClr val="windowText" lastClr="000000"/>
              </a:solidFill>
            </a:rPr>
            <a:t>Step 2, Equipment, </a:t>
          </a:r>
          <a:r>
            <a:rPr lang="en-IE" sz="1100" b="0" baseline="0">
              <a:solidFill>
                <a:sysClr val="windowText" lastClr="000000"/>
              </a:solidFill>
            </a:rPr>
            <a:t>is likely relevant to all applications. You need to select the type of equipment you require and include the estimated cost of the equipment </a:t>
          </a:r>
          <a:r>
            <a:rPr lang="en-IE" sz="1100" b="1" baseline="0">
              <a:solidFill>
                <a:sysClr val="windowText" lastClr="000000"/>
              </a:solidFill>
            </a:rPr>
            <a:t>INCLUSIVE </a:t>
          </a:r>
          <a:r>
            <a:rPr lang="en-IE" sz="1100" b="0" baseline="0">
              <a:solidFill>
                <a:sysClr val="windowText" lastClr="000000"/>
              </a:solidFill>
            </a:rPr>
            <a:t>of VAT. This template will then calculate the cost per year of the equipment. The full cost of  equipment is eligible for recovery in this grant. </a:t>
          </a:r>
        </a:p>
        <a:p>
          <a:pPr algn="l"/>
          <a:endParaRPr lang="en-IE" sz="1100" b="0" baseline="0">
            <a:solidFill>
              <a:sysClr val="windowText" lastClr="000000"/>
            </a:solidFill>
          </a:endParaRPr>
        </a:p>
        <a:p>
          <a:pPr algn="l"/>
          <a:r>
            <a:rPr lang="en-IE" sz="1100" b="1" baseline="0">
              <a:solidFill>
                <a:schemeClr val="dk1"/>
              </a:solidFill>
              <a:effectLst/>
              <a:latin typeface="+mn-lt"/>
              <a:ea typeface="+mn-ea"/>
              <a:cs typeface="+mn-cs"/>
            </a:rPr>
            <a:t>Step 5, Overheads</a:t>
          </a:r>
          <a:endParaRPr lang="en-IE" sz="1100" b="0" baseline="0">
            <a:solidFill>
              <a:sysClr val="windowText" lastClr="000000"/>
            </a:solidFill>
          </a:endParaRPr>
        </a:p>
        <a:p>
          <a:pPr algn="l"/>
          <a:r>
            <a:rPr lang="en-IE" sz="1100" b="0" baseline="0">
              <a:solidFill>
                <a:sysClr val="windowText" lastClr="000000"/>
              </a:solidFill>
            </a:rPr>
            <a:t>The default overheads for this tempalte is 25%, which is the stadard rate for desk based research. This rate can be adjusts as required, for examply 30% for lab based research. </a:t>
          </a:r>
        </a:p>
        <a:p>
          <a:pPr algn="l"/>
          <a:endParaRPr lang="en-IE" sz="1100" b="0" baseline="0">
            <a:solidFill>
              <a:sysClr val="windowText" lastClr="000000"/>
            </a:solidFill>
          </a:endParaRPr>
        </a:p>
        <a:p>
          <a:pPr algn="l"/>
          <a:r>
            <a:rPr lang="en-IE" sz="1100" b="1" baseline="0">
              <a:solidFill>
                <a:sysClr val="windowText" lastClr="000000"/>
              </a:solidFill>
            </a:rPr>
            <a:t>Step 6, Justification Text, </a:t>
          </a:r>
          <a:r>
            <a:rPr lang="en-IE" sz="1100" b="0" baseline="0">
              <a:solidFill>
                <a:sysClr val="windowText" lastClr="000000"/>
              </a:solidFill>
            </a:rPr>
            <a:t>this is relevant to all applicantions. We have included SFI Guidance in Step 5 to help you prepare your justification text. This justification text must be submitted to us in WORD format along with this tempalte - we cannot review your budget without it. </a:t>
          </a:r>
        </a:p>
        <a:p>
          <a:pPr algn="l"/>
          <a:endParaRPr lang="en-IE" sz="1100" b="0" baseline="0">
            <a:solidFill>
              <a:sysClr val="windowText" lastClr="000000"/>
            </a:solidFill>
          </a:endParaRPr>
        </a:p>
        <a:p>
          <a:pPr algn="l"/>
          <a:r>
            <a:rPr lang="en-IE" sz="1100" b="0" baseline="0">
              <a:solidFill>
                <a:sysClr val="windowText" lastClr="000000"/>
              </a:solidFill>
            </a:rPr>
            <a:t>Finally, easch step includes the relevant guidance from the call document for yout information. </a:t>
          </a:r>
          <a:endParaRPr lang="en-IE" sz="1100" b="1" baseline="0">
            <a:solidFill>
              <a:sysClr val="windowText" lastClr="000000"/>
            </a:solidFill>
          </a:endParaRPr>
        </a:p>
        <a:p>
          <a:pPr algn="l"/>
          <a:endParaRPr lang="en-IE" sz="11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IE">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22412</xdr:colOff>
      <xdr:row>40</xdr:row>
      <xdr:rowOff>89645</xdr:rowOff>
    </xdr:from>
    <xdr:to>
      <xdr:col>2</xdr:col>
      <xdr:colOff>916080</xdr:colOff>
      <xdr:row>59</xdr:row>
      <xdr:rowOff>139734</xdr:rowOff>
    </xdr:to>
    <xdr:pic>
      <xdr:nvPicPr>
        <xdr:cNvPr id="4" name="Picture 3">
          <a:extLst>
            <a:ext uri="{FF2B5EF4-FFF2-40B4-BE49-F238E27FC236}">
              <a16:creationId xmlns:a16="http://schemas.microsoft.com/office/drawing/2014/main" id="{D5D17838-7BC9-4B84-9368-E56759A2605C}"/>
            </a:ext>
          </a:extLst>
        </xdr:cNvPr>
        <xdr:cNvPicPr>
          <a:picLocks noChangeAspect="1"/>
        </xdr:cNvPicPr>
      </xdr:nvPicPr>
      <xdr:blipFill>
        <a:blip xmlns:r="http://schemas.openxmlformats.org/officeDocument/2006/relationships" r:embed="rId1"/>
        <a:stretch>
          <a:fillRect/>
        </a:stretch>
      </xdr:blipFill>
      <xdr:spPr>
        <a:xfrm>
          <a:off x="22412" y="15329645"/>
          <a:ext cx="6408643" cy="3669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190501</xdr:rowOff>
    </xdr:from>
    <xdr:to>
      <xdr:col>0</xdr:col>
      <xdr:colOff>2767853</xdr:colOff>
      <xdr:row>29</xdr:row>
      <xdr:rowOff>156882</xdr:rowOff>
    </xdr:to>
    <xdr:sp macro="" textlink="">
      <xdr:nvSpPr>
        <xdr:cNvPr id="2" name="TextBox 1">
          <a:extLst>
            <a:ext uri="{FF2B5EF4-FFF2-40B4-BE49-F238E27FC236}">
              <a16:creationId xmlns:a16="http://schemas.microsoft.com/office/drawing/2014/main" id="{D76FD14D-1F0D-48D8-A9C9-3517086D6A48}"/>
            </a:ext>
          </a:extLst>
        </xdr:cNvPr>
        <xdr:cNvSpPr txBox="1"/>
      </xdr:nvSpPr>
      <xdr:spPr>
        <a:xfrm>
          <a:off x="0" y="5438776"/>
          <a:ext cx="2767853" cy="4471706"/>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algn="ctr"/>
          <a:r>
            <a:rPr lang="en-IE" sz="1300" b="1" baseline="0">
              <a:solidFill>
                <a:schemeClr val="tx1"/>
              </a:solidFill>
            </a:rPr>
            <a:t>There are two points of note here:</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is that all team members work full-time for 5 years. However, you may have a research assistant working only in years 1-3 at 50% FTE. In this case, you should have "0" months in Years 4 and 5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29</xdr:row>
      <xdr:rowOff>179294</xdr:rowOff>
    </xdr:from>
    <xdr:to>
      <xdr:col>0</xdr:col>
      <xdr:colOff>2767853</xdr:colOff>
      <xdr:row>31</xdr:row>
      <xdr:rowOff>168087</xdr:rowOff>
    </xdr:to>
    <xdr:sp macro="" textlink="">
      <xdr:nvSpPr>
        <xdr:cNvPr id="3" name="TextBox 2">
          <a:hlinkClick xmlns:r="http://schemas.openxmlformats.org/officeDocument/2006/relationships" r:id="rId1"/>
          <a:extLst>
            <a:ext uri="{FF2B5EF4-FFF2-40B4-BE49-F238E27FC236}">
              <a16:creationId xmlns:a16="http://schemas.microsoft.com/office/drawing/2014/main" id="{C7BA3996-A4EB-4395-9D0D-7652E97EAF21}"/>
            </a:ext>
          </a:extLst>
        </xdr:cNvPr>
        <xdr:cNvSpPr txBox="1"/>
      </xdr:nvSpPr>
      <xdr:spPr>
        <a:xfrm>
          <a:off x="0" y="9932894"/>
          <a:ext cx="2767853" cy="35074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2</xdr:col>
      <xdr:colOff>28575</xdr:colOff>
      <xdr:row>23</xdr:row>
      <xdr:rowOff>38099</xdr:rowOff>
    </xdr:from>
    <xdr:ext cx="7486650" cy="1724026"/>
    <xdr:sp macro="" textlink="">
      <xdr:nvSpPr>
        <xdr:cNvPr id="5" name="TextBox 4">
          <a:extLst>
            <a:ext uri="{FF2B5EF4-FFF2-40B4-BE49-F238E27FC236}">
              <a16:creationId xmlns:a16="http://schemas.microsoft.com/office/drawing/2014/main" id="{4493F22A-B46A-4BAA-ABBA-DA516F2AE868}"/>
            </a:ext>
          </a:extLst>
        </xdr:cNvPr>
        <xdr:cNvSpPr txBox="1"/>
      </xdr:nvSpPr>
      <xdr:spPr>
        <a:xfrm>
          <a:off x="2828925" y="8134349"/>
          <a:ext cx="7486650"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UCD academic</a:t>
          </a:r>
          <a:r>
            <a:rPr lang="en-IE" sz="1100" baseline="0"/>
            <a:t> costs are based on 1st Jan 2024 rates with a 4% inflation provision made every year. </a:t>
          </a:r>
        </a:p>
        <a:p>
          <a:r>
            <a:rPr lang="en-IE" sz="1100" baseline="0"/>
            <a:t>Salary automatically jumps one point on scale in every year i.e., begining in Year 1 at point 1, ends in Year 5 at point 5.</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190501</xdr:rowOff>
    </xdr:from>
    <xdr:to>
      <xdr:col>0</xdr:col>
      <xdr:colOff>2767853</xdr:colOff>
      <xdr:row>29</xdr:row>
      <xdr:rowOff>156882</xdr:rowOff>
    </xdr:to>
    <xdr:sp macro="" textlink="">
      <xdr:nvSpPr>
        <xdr:cNvPr id="2" name="TextBox 1">
          <a:extLst>
            <a:ext uri="{FF2B5EF4-FFF2-40B4-BE49-F238E27FC236}">
              <a16:creationId xmlns:a16="http://schemas.microsoft.com/office/drawing/2014/main" id="{B1F973F5-9768-4A74-B368-EDE7C34194DF}"/>
            </a:ext>
          </a:extLst>
        </xdr:cNvPr>
        <xdr:cNvSpPr txBox="1"/>
      </xdr:nvSpPr>
      <xdr:spPr>
        <a:xfrm>
          <a:off x="0" y="3333751"/>
          <a:ext cx="2767853" cy="3509681"/>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algn="ctr"/>
          <a:r>
            <a:rPr lang="en-IE" sz="1300" b="1" baseline="0">
              <a:solidFill>
                <a:schemeClr val="tx1"/>
              </a:solidFill>
            </a:rPr>
            <a:t>There are two points of note here:</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is that all team members work full-time for 5 years. However, you may have a research assistant working only in years 1-3 at 50% FTE. In this case, you should have "0" months in Years 4 and 5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29</xdr:row>
      <xdr:rowOff>179294</xdr:rowOff>
    </xdr:from>
    <xdr:to>
      <xdr:col>0</xdr:col>
      <xdr:colOff>2767853</xdr:colOff>
      <xdr:row>31</xdr:row>
      <xdr:rowOff>168087</xdr:rowOff>
    </xdr:to>
    <xdr:sp macro="" textlink="">
      <xdr:nvSpPr>
        <xdr:cNvPr id="3" name="TextBox 2">
          <a:hlinkClick xmlns:r="http://schemas.openxmlformats.org/officeDocument/2006/relationships" r:id="rId1"/>
          <a:extLst>
            <a:ext uri="{FF2B5EF4-FFF2-40B4-BE49-F238E27FC236}">
              <a16:creationId xmlns:a16="http://schemas.microsoft.com/office/drawing/2014/main" id="{A96B5F45-560A-4425-B8B1-71C491871CDE}"/>
            </a:ext>
          </a:extLst>
        </xdr:cNvPr>
        <xdr:cNvSpPr txBox="1"/>
      </xdr:nvSpPr>
      <xdr:spPr>
        <a:xfrm>
          <a:off x="0" y="6865844"/>
          <a:ext cx="2767853" cy="35074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1</xdr:col>
      <xdr:colOff>28575</xdr:colOff>
      <xdr:row>23</xdr:row>
      <xdr:rowOff>38099</xdr:rowOff>
    </xdr:from>
    <xdr:ext cx="7486650" cy="1724026"/>
    <xdr:sp macro="" textlink="">
      <xdr:nvSpPr>
        <xdr:cNvPr id="5" name="TextBox 4">
          <a:extLst>
            <a:ext uri="{FF2B5EF4-FFF2-40B4-BE49-F238E27FC236}">
              <a16:creationId xmlns:a16="http://schemas.microsoft.com/office/drawing/2014/main" id="{22823A3A-D199-4D80-8E15-395FDD50D1E1}"/>
            </a:ext>
          </a:extLst>
        </xdr:cNvPr>
        <xdr:cNvSpPr txBox="1"/>
      </xdr:nvSpPr>
      <xdr:spPr>
        <a:xfrm>
          <a:off x="2828925" y="5067299"/>
          <a:ext cx="7486650"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UCD admin</a:t>
          </a:r>
          <a:r>
            <a:rPr lang="en-IE" sz="1100" baseline="0"/>
            <a:t> costs are based on 1st Jan 2024 rates with a 4% inflation provision made every year. </a:t>
          </a:r>
        </a:p>
        <a:p>
          <a:r>
            <a:rPr lang="en-IE" sz="1100" baseline="0"/>
            <a:t>Salary automatically jumps one point on scale in every year i.e., begining in Year 1 at point 1, ends in Year 5 at point 5.</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190501</xdr:rowOff>
    </xdr:from>
    <xdr:to>
      <xdr:col>0</xdr:col>
      <xdr:colOff>2767853</xdr:colOff>
      <xdr:row>47</xdr:row>
      <xdr:rowOff>156882</xdr:rowOff>
    </xdr:to>
    <xdr:sp macro="" textlink="">
      <xdr:nvSpPr>
        <xdr:cNvPr id="4" name="TextBox 3">
          <a:extLst>
            <a:ext uri="{FF2B5EF4-FFF2-40B4-BE49-F238E27FC236}">
              <a16:creationId xmlns:a16="http://schemas.microsoft.com/office/drawing/2014/main" id="{78C1667D-0DED-427F-854B-87007B746959}"/>
            </a:ext>
          </a:extLst>
        </xdr:cNvPr>
        <xdr:cNvSpPr txBox="1"/>
      </xdr:nvSpPr>
      <xdr:spPr>
        <a:xfrm>
          <a:off x="0" y="6084795"/>
          <a:ext cx="2767853" cy="3910852"/>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algn="ctr"/>
          <a:r>
            <a:rPr lang="en-IE" sz="1300" b="1" baseline="0">
              <a:solidFill>
                <a:schemeClr val="tx1"/>
              </a:solidFill>
            </a:rPr>
            <a:t>There are two points of note here:</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is that all team members work full-time for 5 years. However, you may have a research assistant working only in years 1-3 at 50% FTE. In this case, you should have "0" months in Years 4 and 5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47</xdr:row>
      <xdr:rowOff>179294</xdr:rowOff>
    </xdr:from>
    <xdr:to>
      <xdr:col>0</xdr:col>
      <xdr:colOff>2767853</xdr:colOff>
      <xdr:row>49</xdr:row>
      <xdr:rowOff>168087</xdr:rowOff>
    </xdr:to>
    <xdr:sp macro="" textlink="">
      <xdr:nvSpPr>
        <xdr:cNvPr id="6" name="TextBox 5">
          <a:hlinkClick xmlns:r="http://schemas.openxmlformats.org/officeDocument/2006/relationships" r:id="rId1"/>
          <a:extLst>
            <a:ext uri="{FF2B5EF4-FFF2-40B4-BE49-F238E27FC236}">
              <a16:creationId xmlns:a16="http://schemas.microsoft.com/office/drawing/2014/main" id="{600977A3-1580-4A48-B0B9-ED2DA204DA92}"/>
            </a:ext>
          </a:extLst>
        </xdr:cNvPr>
        <xdr:cNvSpPr txBox="1"/>
      </xdr:nvSpPr>
      <xdr:spPr>
        <a:xfrm>
          <a:off x="0" y="10018059"/>
          <a:ext cx="2767853" cy="36979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1</xdr:col>
      <xdr:colOff>28574</xdr:colOff>
      <xdr:row>41</xdr:row>
      <xdr:rowOff>38099</xdr:rowOff>
    </xdr:from>
    <xdr:ext cx="7610475" cy="1724026"/>
    <xdr:sp macro="" textlink="">
      <xdr:nvSpPr>
        <xdr:cNvPr id="3" name="TextBox 2">
          <a:extLst>
            <a:ext uri="{FF2B5EF4-FFF2-40B4-BE49-F238E27FC236}">
              <a16:creationId xmlns:a16="http://schemas.microsoft.com/office/drawing/2014/main" id="{EE9318E8-B9F0-AB7F-CCA8-3C4300799F96}"/>
            </a:ext>
          </a:extLst>
        </xdr:cNvPr>
        <xdr:cNvSpPr txBox="1"/>
      </xdr:nvSpPr>
      <xdr:spPr>
        <a:xfrm>
          <a:off x="2828924" y="8134349"/>
          <a:ext cx="7610475"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Researcher</a:t>
          </a:r>
          <a:r>
            <a:rPr lang="en-IE" sz="1100" baseline="0"/>
            <a:t> salary costs are based on 1st Jan 2024 rates to with a 3% inflation provision made every year. </a:t>
          </a:r>
        </a:p>
        <a:p>
          <a:r>
            <a:rPr lang="en-IE" sz="1100" baseline="0"/>
            <a:t>Researcher salary automatically jumps one point on scale in every year i.e., begining in Year 1 at point 1, ends in Year 5 at point 5.</a:t>
          </a:r>
        </a:p>
        <a:p>
          <a:r>
            <a:rPr lang="en-IE" sz="1100" baseline="0"/>
            <a:t>Student stipend is based on IUA rate with a 2% inflation provision made every year.</a:t>
          </a:r>
        </a:p>
        <a:p>
          <a:r>
            <a:rPr lang="en-IE" sz="1100" baseline="0"/>
            <a:t>College graduate fees are based on UCD's published 2022 rates with a 4% increase provision made every year.</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190501</xdr:rowOff>
    </xdr:from>
    <xdr:to>
      <xdr:col>0</xdr:col>
      <xdr:colOff>2767853</xdr:colOff>
      <xdr:row>39</xdr:row>
      <xdr:rowOff>156882</xdr:rowOff>
    </xdr:to>
    <xdr:sp macro="" textlink="">
      <xdr:nvSpPr>
        <xdr:cNvPr id="2" name="TextBox 1">
          <a:extLst>
            <a:ext uri="{FF2B5EF4-FFF2-40B4-BE49-F238E27FC236}">
              <a16:creationId xmlns:a16="http://schemas.microsoft.com/office/drawing/2014/main" id="{5AAE7CAB-6C61-40DF-AA07-462CD43136D8}"/>
            </a:ext>
          </a:extLst>
        </xdr:cNvPr>
        <xdr:cNvSpPr txBox="1"/>
      </xdr:nvSpPr>
      <xdr:spPr>
        <a:xfrm>
          <a:off x="0" y="3333751"/>
          <a:ext cx="2767853" cy="3509681"/>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300" b="1">
              <a:solidFill>
                <a:schemeClr val="tx1"/>
              </a:solidFill>
            </a:rPr>
            <a:t>TABLE</a:t>
          </a:r>
          <a:r>
            <a:rPr lang="en-IE" sz="1300" b="1" baseline="0">
              <a:solidFill>
                <a:schemeClr val="tx1"/>
              </a:solidFill>
            </a:rPr>
            <a:t> 2 - TIME COMMITMENT</a:t>
          </a:r>
        </a:p>
        <a:p>
          <a:pPr algn="ctr"/>
          <a:endParaRPr lang="en-IE" sz="1300" b="1" baseline="0">
            <a:solidFill>
              <a:schemeClr val="tx1"/>
            </a:solidFill>
          </a:endParaRPr>
        </a:p>
        <a:p>
          <a:pPr algn="ctr"/>
          <a:r>
            <a:rPr lang="en-IE" sz="1300" b="1" baseline="0">
              <a:solidFill>
                <a:schemeClr val="tx1"/>
              </a:solidFill>
            </a:rPr>
            <a:t>There are two points of note here:</a:t>
          </a:r>
        </a:p>
        <a:p>
          <a:pPr algn="ctr"/>
          <a:endParaRPr lang="en-IE" sz="1300" b="1" baseline="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IE" sz="1300" b="1" baseline="0">
              <a:solidFill>
                <a:schemeClr val="tx1"/>
              </a:solidFill>
              <a:latin typeface="+mj-lt"/>
            </a:rPr>
            <a:t>1) </a:t>
          </a:r>
          <a:r>
            <a:rPr lang="en-IE" sz="1300" b="0" baseline="0">
              <a:solidFill>
                <a:schemeClr val="dk1"/>
              </a:solidFill>
              <a:effectLst/>
              <a:latin typeface="+mj-lt"/>
              <a:ea typeface="+mn-ea"/>
              <a:cs typeface="+mn-cs"/>
            </a:rPr>
            <a:t>The default position is that all team members work full-time for 5 years. However, you may have a research assistant working only in years 1-3 at 50% FTE. In this case, you should have "0" months in Years 4 and 5 and set the FTE Equivalent to 50%. </a:t>
          </a:r>
        </a:p>
        <a:p>
          <a:pPr marL="0" marR="0" lvl="0" indent="0" algn="l" defTabSz="914400" eaLnBrk="1" fontAlgn="auto" latinLnBrk="0" hangingPunct="1">
            <a:lnSpc>
              <a:spcPct val="100000"/>
            </a:lnSpc>
            <a:spcBef>
              <a:spcPts val="0"/>
            </a:spcBef>
            <a:spcAft>
              <a:spcPts val="0"/>
            </a:spcAft>
            <a:buClrTx/>
            <a:buSzTx/>
            <a:buFontTx/>
            <a:buNone/>
            <a:tabLst/>
            <a:defRPr/>
          </a:pPr>
          <a:endParaRPr lang="en-IE" sz="1300">
            <a:effectLst/>
            <a:latin typeface="+mj-lt"/>
          </a:endParaRPr>
        </a:p>
        <a:p>
          <a:pPr algn="l"/>
          <a:endParaRPr lang="en-IE" sz="1400" b="0" baseline="0">
            <a:solidFill>
              <a:schemeClr val="tx1"/>
            </a:solidFill>
          </a:endParaRPr>
        </a:p>
      </xdr:txBody>
    </xdr:sp>
    <xdr:clientData/>
  </xdr:twoCellAnchor>
  <xdr:twoCellAnchor>
    <xdr:from>
      <xdr:col>0</xdr:col>
      <xdr:colOff>0</xdr:colOff>
      <xdr:row>39</xdr:row>
      <xdr:rowOff>179294</xdr:rowOff>
    </xdr:from>
    <xdr:to>
      <xdr:col>0</xdr:col>
      <xdr:colOff>2767853</xdr:colOff>
      <xdr:row>41</xdr:row>
      <xdr:rowOff>168087</xdr:rowOff>
    </xdr:to>
    <xdr:sp macro="" textlink="">
      <xdr:nvSpPr>
        <xdr:cNvPr id="3" name="TextBox 2">
          <a:hlinkClick xmlns:r="http://schemas.openxmlformats.org/officeDocument/2006/relationships" r:id="rId1"/>
          <a:extLst>
            <a:ext uri="{FF2B5EF4-FFF2-40B4-BE49-F238E27FC236}">
              <a16:creationId xmlns:a16="http://schemas.microsoft.com/office/drawing/2014/main" id="{7B1125D7-6EA5-4650-AC89-C729E55C6F63}"/>
            </a:ext>
          </a:extLst>
        </xdr:cNvPr>
        <xdr:cNvSpPr txBox="1"/>
      </xdr:nvSpPr>
      <xdr:spPr>
        <a:xfrm>
          <a:off x="0" y="6865844"/>
          <a:ext cx="2767853" cy="350743"/>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IE" sz="1400" b="0" baseline="0">
            <a:solidFill>
              <a:schemeClr val="tx1"/>
            </a:solidFill>
          </a:endParaRPr>
        </a:p>
      </xdr:txBody>
    </xdr:sp>
    <xdr:clientData/>
  </xdr:twoCellAnchor>
  <xdr:oneCellAnchor>
    <xdr:from>
      <xdr:col>1</xdr:col>
      <xdr:colOff>28575</xdr:colOff>
      <xdr:row>33</xdr:row>
      <xdr:rowOff>38099</xdr:rowOff>
    </xdr:from>
    <xdr:ext cx="7486650" cy="1724026"/>
    <xdr:sp macro="" textlink="">
      <xdr:nvSpPr>
        <xdr:cNvPr id="5" name="TextBox 4">
          <a:extLst>
            <a:ext uri="{FF2B5EF4-FFF2-40B4-BE49-F238E27FC236}">
              <a16:creationId xmlns:a16="http://schemas.microsoft.com/office/drawing/2014/main" id="{8F03664F-52BA-48A2-91C2-C03E5CC10621}"/>
            </a:ext>
          </a:extLst>
        </xdr:cNvPr>
        <xdr:cNvSpPr txBox="1"/>
      </xdr:nvSpPr>
      <xdr:spPr>
        <a:xfrm>
          <a:off x="2828925" y="5067299"/>
          <a:ext cx="7486650" cy="1724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sz="1100"/>
        </a:p>
        <a:p>
          <a:r>
            <a:rPr lang="en-IE" sz="1100" b="1"/>
            <a:t>Assumptions:</a:t>
          </a:r>
        </a:p>
        <a:p>
          <a:r>
            <a:rPr lang="en-IE" sz="1100"/>
            <a:t>Base rates adjusted to include a </a:t>
          </a:r>
          <a:r>
            <a:rPr lang="en-IE" sz="1100" baseline="0"/>
            <a:t>3% inflation provision made every year. </a:t>
          </a:r>
        </a:p>
        <a:p>
          <a:r>
            <a:rPr lang="en-IE" sz="1100" baseline="0"/>
            <a:t>Salary automatically jumps one point on scale in every year i.e., begining in Year 1 at point 1, ends in Year 5 at point 5.</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37</xdr:row>
      <xdr:rowOff>120989</xdr:rowOff>
    </xdr:from>
    <xdr:to>
      <xdr:col>4</xdr:col>
      <xdr:colOff>285750</xdr:colOff>
      <xdr:row>60</xdr:row>
      <xdr:rowOff>15220</xdr:rowOff>
    </xdr:to>
    <xdr:pic>
      <xdr:nvPicPr>
        <xdr:cNvPr id="4" name="Picture 3">
          <a:extLst>
            <a:ext uri="{FF2B5EF4-FFF2-40B4-BE49-F238E27FC236}">
              <a16:creationId xmlns:a16="http://schemas.microsoft.com/office/drawing/2014/main" id="{C19A0C61-FFBF-4E70-A669-ADA95C942D29}"/>
            </a:ext>
          </a:extLst>
        </xdr:cNvPr>
        <xdr:cNvPicPr>
          <a:picLocks noChangeAspect="1"/>
        </xdr:cNvPicPr>
      </xdr:nvPicPr>
      <xdr:blipFill>
        <a:blip xmlns:r="http://schemas.openxmlformats.org/officeDocument/2006/relationships" r:embed="rId1"/>
        <a:stretch>
          <a:fillRect/>
        </a:stretch>
      </xdr:blipFill>
      <xdr:spPr>
        <a:xfrm>
          <a:off x="0" y="7293314"/>
          <a:ext cx="5638800" cy="4275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49</xdr:row>
      <xdr:rowOff>120989</xdr:rowOff>
    </xdr:from>
    <xdr:to>
      <xdr:col>2</xdr:col>
      <xdr:colOff>1885950</xdr:colOff>
      <xdr:row>72</xdr:row>
      <xdr:rowOff>15220</xdr:rowOff>
    </xdr:to>
    <xdr:pic>
      <xdr:nvPicPr>
        <xdr:cNvPr id="2" name="Picture 1">
          <a:extLst>
            <a:ext uri="{FF2B5EF4-FFF2-40B4-BE49-F238E27FC236}">
              <a16:creationId xmlns:a16="http://schemas.microsoft.com/office/drawing/2014/main" id="{A5942605-B691-45E2-AED1-3720A4C74B46}"/>
            </a:ext>
          </a:extLst>
        </xdr:cNvPr>
        <xdr:cNvPicPr>
          <a:picLocks noChangeAspect="1"/>
        </xdr:cNvPicPr>
      </xdr:nvPicPr>
      <xdr:blipFill>
        <a:blip xmlns:r="http://schemas.openxmlformats.org/officeDocument/2006/relationships" r:embed="rId1"/>
        <a:stretch>
          <a:fillRect/>
        </a:stretch>
      </xdr:blipFill>
      <xdr:spPr>
        <a:xfrm>
          <a:off x="0" y="7331414"/>
          <a:ext cx="5638800" cy="4275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22412</xdr:colOff>
      <xdr:row>40</xdr:row>
      <xdr:rowOff>89645</xdr:rowOff>
    </xdr:from>
    <xdr:to>
      <xdr:col>3</xdr:col>
      <xdr:colOff>496980</xdr:colOff>
      <xdr:row>59</xdr:row>
      <xdr:rowOff>139734</xdr:rowOff>
    </xdr:to>
    <xdr:pic>
      <xdr:nvPicPr>
        <xdr:cNvPr id="2" name="Picture 1">
          <a:extLst>
            <a:ext uri="{FF2B5EF4-FFF2-40B4-BE49-F238E27FC236}">
              <a16:creationId xmlns:a16="http://schemas.microsoft.com/office/drawing/2014/main" id="{E220EA52-76B9-4241-AC75-CF8864D6C7A8}"/>
            </a:ext>
          </a:extLst>
        </xdr:cNvPr>
        <xdr:cNvPicPr>
          <a:picLocks noChangeAspect="1"/>
        </xdr:cNvPicPr>
      </xdr:nvPicPr>
      <xdr:blipFill>
        <a:blip xmlns:r="http://schemas.openxmlformats.org/officeDocument/2006/relationships" r:embed="rId1"/>
        <a:stretch>
          <a:fillRect/>
        </a:stretch>
      </xdr:blipFill>
      <xdr:spPr>
        <a:xfrm>
          <a:off x="22412" y="7852520"/>
          <a:ext cx="6408643" cy="3669589"/>
        </a:xfrm>
        <a:prstGeom prst="rect">
          <a:avLst/>
        </a:prstGeom>
      </xdr:spPr>
    </xdr:pic>
    <xdr:clientData/>
  </xdr:twoCellAnchor>
  <xdr:twoCellAnchor>
    <xdr:from>
      <xdr:col>0</xdr:col>
      <xdr:colOff>0</xdr:colOff>
      <xdr:row>4</xdr:row>
      <xdr:rowOff>228599</xdr:rowOff>
    </xdr:from>
    <xdr:to>
      <xdr:col>3</xdr:col>
      <xdr:colOff>923925</xdr:colOff>
      <xdr:row>16</xdr:row>
      <xdr:rowOff>114299</xdr:rowOff>
    </xdr:to>
    <xdr:sp macro="" textlink="">
      <xdr:nvSpPr>
        <xdr:cNvPr id="3" name="TextBox 2">
          <a:extLst>
            <a:ext uri="{FF2B5EF4-FFF2-40B4-BE49-F238E27FC236}">
              <a16:creationId xmlns:a16="http://schemas.microsoft.com/office/drawing/2014/main" id="{095110F8-957B-44DD-BCA4-DD3B098344E2}"/>
            </a:ext>
          </a:extLst>
        </xdr:cNvPr>
        <xdr:cNvSpPr txBox="1"/>
      </xdr:nvSpPr>
      <xdr:spPr>
        <a:xfrm>
          <a:off x="0" y="1181099"/>
          <a:ext cx="685800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t>FAQ:</a:t>
          </a:r>
        </a:p>
        <a:p>
          <a:endParaRPr lang="en-IE" sz="1100" b="0" i="1"/>
        </a:p>
        <a:p>
          <a:r>
            <a:rPr lang="en-IE" sz="1100" b="1" i="1"/>
            <a:t>Q:</a:t>
          </a:r>
          <a:r>
            <a:rPr lang="en-IE" sz="1100" b="1" i="1" baseline="0"/>
            <a:t> </a:t>
          </a:r>
          <a:r>
            <a:rPr lang="en-IE" sz="1100" b="1" i="0" baseline="0"/>
            <a:t>The funder does not provide any overhead, how do I change this figure to zero? </a:t>
          </a:r>
        </a:p>
        <a:p>
          <a:r>
            <a:rPr lang="en-IE" sz="1100" b="1" baseline="0"/>
            <a:t>A</a:t>
          </a:r>
          <a:r>
            <a:rPr lang="en-IE" sz="1100" b="1" i="1" baseline="0"/>
            <a:t>: </a:t>
          </a:r>
          <a:r>
            <a:rPr lang="en-IE" sz="1100" b="0" i="1" baseline="0"/>
            <a:t>If the funder explicitally states  that overhead cannot be claimed in their call guidance then you can manually put 0% into Cell B5. However, we will require copy of supporting documentation to justify this figure. This possible exception does </a:t>
          </a:r>
          <a:r>
            <a:rPr lang="en-IE" sz="1100" b="0" i="1" u="sng" baseline="0"/>
            <a:t>not </a:t>
          </a:r>
          <a:r>
            <a:rPr lang="en-IE" sz="1100" b="0" i="1" u="none" baseline="0"/>
            <a:t>apply to contract to research. </a:t>
          </a:r>
          <a:endParaRPr lang="en-IE" sz="1100" b="0" i="1" baseline="0"/>
        </a:p>
        <a:p>
          <a:endParaRPr lang="en-IE" sz="1100" b="1" baseline="0"/>
        </a:p>
        <a:p>
          <a:r>
            <a:rPr lang="en-IE" sz="1100" b="1" baseline="0"/>
            <a:t>Q: </a:t>
          </a:r>
          <a:r>
            <a:rPr lang="en-IE" sz="1100" b="1" i="0" u="none" baseline="0"/>
            <a:t>I wish to use a lower rate than the overhead rates included in this template. </a:t>
          </a:r>
        </a:p>
        <a:p>
          <a:r>
            <a:rPr lang="en-IE" sz="1100" b="1" baseline="0"/>
            <a:t>A: </a:t>
          </a:r>
          <a:r>
            <a:rPr lang="en-IE" sz="1100" b="0" i="1" baseline="0"/>
            <a:t>Unless the call guidance provides for a lower rate then we will </a:t>
          </a:r>
          <a:r>
            <a:rPr lang="en-IE" sz="1100" b="0" i="1" u="sng" baseline="0"/>
            <a:t>not </a:t>
          </a:r>
          <a:r>
            <a:rPr lang="en-IE" sz="1100" b="0" i="1" baseline="0"/>
            <a:t>approve a deviation from the rates above. If your call guidance states then a lower overhead rate may be claimed then. Please manually insert the figure in to B5 and include supporting documentation in submission to budget approvals. you.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19051</xdr:colOff>
      <xdr:row>8</xdr:row>
      <xdr:rowOff>114299</xdr:rowOff>
    </xdr:from>
    <xdr:to>
      <xdr:col>11</xdr:col>
      <xdr:colOff>285751</xdr:colOff>
      <xdr:row>46</xdr:row>
      <xdr:rowOff>28574</xdr:rowOff>
    </xdr:to>
    <xdr:sp macro="" textlink="">
      <xdr:nvSpPr>
        <xdr:cNvPr id="2" name="TextBox 1">
          <a:extLst>
            <a:ext uri="{FF2B5EF4-FFF2-40B4-BE49-F238E27FC236}">
              <a16:creationId xmlns:a16="http://schemas.microsoft.com/office/drawing/2014/main" id="{CE6F301B-7946-40E3-8B3B-946481C2A105}"/>
            </a:ext>
          </a:extLst>
        </xdr:cNvPr>
        <xdr:cNvSpPr txBox="1"/>
      </xdr:nvSpPr>
      <xdr:spPr>
        <a:xfrm>
          <a:off x="19051" y="1638299"/>
          <a:ext cx="6972300" cy="7153275"/>
        </a:xfrm>
        <a:prstGeom prst="rect">
          <a:avLst/>
        </a:prstGeom>
        <a:solidFill>
          <a:schemeClr val="lt1"/>
        </a:solidFill>
        <a:ln w="571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b="1">
              <a:solidFill>
                <a:schemeClr val="dk1"/>
              </a:solidFill>
              <a:effectLst/>
              <a:latin typeface="+mn-lt"/>
              <a:ea typeface="+mn-ea"/>
              <a:cs typeface="+mn-cs"/>
            </a:rPr>
            <a:t>SFI: </a:t>
          </a:r>
          <a:endParaRPr lang="en-IE" sz="1100">
            <a:solidFill>
              <a:schemeClr val="dk1"/>
            </a:solidFill>
            <a:effectLst/>
            <a:latin typeface="+mn-lt"/>
            <a:ea typeface="+mn-ea"/>
            <a:cs typeface="+mn-cs"/>
          </a:endParaRPr>
        </a:p>
        <a:p>
          <a:r>
            <a:rPr lang="en-IE" sz="1100" b="1">
              <a:solidFill>
                <a:schemeClr val="dk1"/>
              </a:solidFill>
              <a:effectLst/>
              <a:latin typeface="+mn-lt"/>
              <a:ea typeface="+mn-ea"/>
              <a:cs typeface="+mn-cs"/>
            </a:rPr>
            <a:t>Guidance on Budget Justification: It must</a:t>
          </a:r>
          <a:r>
            <a:rPr lang="en-IE" sz="1100" b="1" baseline="0">
              <a:solidFill>
                <a:schemeClr val="dk1"/>
              </a:solidFill>
              <a:effectLst/>
              <a:latin typeface="+mn-lt"/>
              <a:ea typeface="+mn-ea"/>
              <a:cs typeface="+mn-cs"/>
            </a:rPr>
            <a:t> be a </a:t>
          </a:r>
          <a:r>
            <a:rPr lang="en-IE" sz="1100" b="1">
              <a:solidFill>
                <a:schemeClr val="dk1"/>
              </a:solidFill>
              <a:effectLst/>
              <a:latin typeface="+mn-lt"/>
              <a:ea typeface="+mn-ea"/>
              <a:cs typeface="+mn-cs"/>
            </a:rPr>
            <a:t>max. 3 pages.</a:t>
          </a:r>
        </a:p>
        <a:p>
          <a:endParaRPr lang="en-IE" sz="1100" b="1">
            <a:solidFill>
              <a:schemeClr val="dk1"/>
            </a:solidFill>
            <a:effectLst/>
            <a:latin typeface="+mn-lt"/>
            <a:ea typeface="+mn-ea"/>
            <a:cs typeface="+mn-cs"/>
          </a:endParaRPr>
        </a:p>
        <a:p>
          <a:r>
            <a:rPr lang="en-IE" sz="1100" b="1">
              <a:solidFill>
                <a:schemeClr val="dk1"/>
              </a:solidFill>
              <a:effectLst/>
              <a:latin typeface="+mn-lt"/>
              <a:ea typeface="+mn-ea"/>
              <a:cs typeface="+mn-cs"/>
            </a:rPr>
            <a:t>There</a:t>
          </a:r>
          <a:r>
            <a:rPr lang="en-IE" sz="1100" b="1" baseline="0">
              <a:solidFill>
                <a:schemeClr val="dk1"/>
              </a:solidFill>
              <a:effectLst/>
              <a:latin typeface="+mn-lt"/>
              <a:ea typeface="+mn-ea"/>
              <a:cs typeface="+mn-cs"/>
            </a:rPr>
            <a:t> is no specific guidance on the justification text but we have included some general SFI guifance on justification text for your information.</a:t>
          </a:r>
          <a:endParaRPr lang="en-IE" sz="1100" b="1">
            <a:solidFill>
              <a:schemeClr val="dk1"/>
            </a:solidFill>
            <a:effectLst/>
            <a:latin typeface="+mn-lt"/>
            <a:ea typeface="+mn-ea"/>
            <a:cs typeface="+mn-cs"/>
          </a:endParaRPr>
        </a:p>
        <a:p>
          <a:endParaRPr lang="en-IE" sz="1100">
            <a:solidFill>
              <a:schemeClr val="dk1"/>
            </a:solidFill>
            <a:effectLst/>
            <a:latin typeface="+mn-lt"/>
            <a:ea typeface="+mn-ea"/>
            <a:cs typeface="+mn-cs"/>
          </a:endParaRPr>
        </a:p>
        <a:p>
          <a:r>
            <a:rPr lang="en-IE" sz="1100" b="1">
              <a:solidFill>
                <a:schemeClr val="dk1"/>
              </a:solidFill>
              <a:effectLst/>
              <a:latin typeface="+mn-lt"/>
              <a:ea typeface="+mn-ea"/>
              <a:cs typeface="+mn-cs"/>
            </a:rPr>
            <a:t> </a:t>
          </a:r>
          <a:endParaRPr lang="en-IE" sz="1100">
            <a:solidFill>
              <a:schemeClr val="dk1"/>
            </a:solidFill>
            <a:effectLst/>
            <a:latin typeface="+mn-lt"/>
            <a:ea typeface="+mn-ea"/>
            <a:cs typeface="+mn-cs"/>
          </a:endParaRPr>
        </a:p>
        <a:p>
          <a:r>
            <a:rPr lang="en-IE" sz="1100" b="1">
              <a:solidFill>
                <a:schemeClr val="dk1"/>
              </a:solidFill>
              <a:effectLst/>
              <a:latin typeface="+mn-lt"/>
              <a:ea typeface="+mn-ea"/>
              <a:cs typeface="+mn-cs"/>
            </a:rPr>
            <a:t>What do I include in my budget justification text? </a:t>
          </a:r>
          <a:endParaRPr lang="en-IE" sz="1100">
            <a:solidFill>
              <a:schemeClr val="dk1"/>
            </a:solidFill>
            <a:effectLst/>
            <a:latin typeface="+mn-lt"/>
            <a:ea typeface="+mn-ea"/>
            <a:cs typeface="+mn-cs"/>
          </a:endParaRPr>
        </a:p>
        <a:p>
          <a:r>
            <a:rPr lang="en-IE" sz="1100" b="1">
              <a:solidFill>
                <a:schemeClr val="dk1"/>
              </a:solidFill>
              <a:effectLst/>
              <a:latin typeface="+mn-lt"/>
              <a:ea typeface="+mn-ea"/>
              <a:cs typeface="+mn-cs"/>
            </a:rPr>
            <a:t> </a:t>
          </a:r>
          <a:endParaRPr lang="en-IE" sz="1100">
            <a:solidFill>
              <a:schemeClr val="dk1"/>
            </a:solidFill>
            <a:effectLst/>
            <a:latin typeface="+mn-lt"/>
            <a:ea typeface="+mn-ea"/>
            <a:cs typeface="+mn-cs"/>
          </a:endParaRPr>
        </a:p>
        <a:p>
          <a:r>
            <a:rPr lang="en-IE" sz="1100">
              <a:solidFill>
                <a:schemeClr val="dk1"/>
              </a:solidFill>
              <a:effectLst/>
              <a:latin typeface="+mn-lt"/>
              <a:ea typeface="+mn-ea"/>
              <a:cs typeface="+mn-cs"/>
            </a:rPr>
            <a:t>The budget justification is the narrative explanation of the budget. It helps SFI and reviewers to evaluate whether the budget requested is reasonable. It should clearly explain why requested eligible costs are necessary for the proposed research programme and how they have been calculated. Specific budget justification requirements are detailed in individual programme call documentation. Some general guidance is provided in the following bullet points:</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When constructing a budget justification, follow the same order as that in the itemised budget form, so reviewers and SFI staff can easily compare the two documents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Ensure that everything in your budget is referenced in the budget justification and is aligned with the research proposal. Provide additional details for the most significant requests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For Staff costs, include appropriate details relating to scale, years post PhD, roles and responsibilities. Provide justification for the level of the post requested, describing why a certain level of experience or qualifications is required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For Equipment costs, adhere to requirements for quotations and justify why existing equipment cannot be used (locally or nationally) and why this equipment is critical for the current research programme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For Materials and Consumables provide details relating to estimated numbers of runs, numbers for animal experiments etc. Remember to consider that these costs will also be evaluated with reference to the size, experience and skills of the proposed team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For Travel, include details / locations (UK, EU, US etc.) of conferences where possible. Visits to a collaborator’s lab must be strongly justified and must include estimated duration and specific purpose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Clear indication should be given where funding is apportioned to collaborators. Please note that collaborators outside the Republic of Ireland or those not located within eligible Research Bodies in the Republic of Ireland are not eligible to receive funding through SFI awards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If funding is sought for overseas services, this must be strongly justified and the rationale for not carrying out this activity in Ireland must be explained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Access charges, where allowable, should be linked to an approved access charge plan. </a:t>
          </a:r>
        </a:p>
        <a:p>
          <a:r>
            <a:rPr lang="en-IE" sz="1100">
              <a:solidFill>
                <a:schemeClr val="dk1"/>
              </a:solidFill>
              <a:effectLst/>
              <a:latin typeface="+mn-lt"/>
              <a:ea typeface="+mn-ea"/>
              <a:cs typeface="+mn-cs"/>
            </a:rPr>
            <a:t> </a:t>
          </a:r>
        </a:p>
        <a:p>
          <a:pPr lvl="0"/>
          <a:r>
            <a:rPr lang="en-IE" sz="1100">
              <a:solidFill>
                <a:schemeClr val="dk1"/>
              </a:solidFill>
              <a:effectLst/>
              <a:latin typeface="+mn-lt"/>
              <a:ea typeface="+mn-ea"/>
              <a:cs typeface="+mn-cs"/>
            </a:rPr>
            <a:t>All costs must be eligible, reasonable and directly aligned to the research programme</a:t>
          </a:r>
        </a:p>
        <a:p>
          <a:r>
            <a:rPr lang="en-IE" sz="1100">
              <a:solidFill>
                <a:schemeClr val="dk1"/>
              </a:solidFill>
              <a:effectLst/>
              <a:latin typeface="+mn-lt"/>
              <a:ea typeface="+mn-ea"/>
              <a:cs typeface="+mn-cs"/>
            </a:rPr>
            <a:t> </a:t>
          </a:r>
        </a:p>
        <a:p>
          <a:endParaRPr lang="en-IE" sz="1100"/>
        </a:p>
      </xdr:txBody>
    </xdr:sp>
    <xdr:clientData/>
  </xdr:twoCellAnchor>
  <xdr:twoCellAnchor>
    <xdr:from>
      <xdr:col>0</xdr:col>
      <xdr:colOff>0</xdr:colOff>
      <xdr:row>1</xdr:row>
      <xdr:rowOff>47625</xdr:rowOff>
    </xdr:from>
    <xdr:to>
      <xdr:col>11</xdr:col>
      <xdr:colOff>275665</xdr:colOff>
      <xdr:row>8</xdr:row>
      <xdr:rowOff>66675</xdr:rowOff>
    </xdr:to>
    <xdr:sp macro="" textlink="">
      <xdr:nvSpPr>
        <xdr:cNvPr id="3" name="TextBox 2">
          <a:extLst>
            <a:ext uri="{FF2B5EF4-FFF2-40B4-BE49-F238E27FC236}">
              <a16:creationId xmlns:a16="http://schemas.microsoft.com/office/drawing/2014/main" id="{B5083FF1-FDC5-455E-86D7-9556B16C715D}"/>
            </a:ext>
          </a:extLst>
        </xdr:cNvPr>
        <xdr:cNvSpPr txBox="1"/>
      </xdr:nvSpPr>
      <xdr:spPr>
        <a:xfrm>
          <a:off x="0" y="238125"/>
          <a:ext cx="6981265" cy="1352550"/>
        </a:xfrm>
        <a:prstGeom prst="rect">
          <a:avLst/>
        </a:prstGeom>
        <a:solidFill>
          <a:sysClr val="window" lastClr="FFFFFF"/>
        </a:solidFill>
        <a:ln w="603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400" b="1">
              <a:solidFill>
                <a:schemeClr val="tx1"/>
              </a:solidFill>
            </a:rPr>
            <a:t>**IMPORTANT</a:t>
          </a:r>
          <a:r>
            <a:rPr lang="en-IE" sz="1400" b="1" baseline="0">
              <a:solidFill>
                <a:schemeClr val="tx1"/>
              </a:solidFill>
            </a:rPr>
            <a:t> NOTE**</a:t>
          </a:r>
        </a:p>
        <a:p>
          <a:pPr algn="l"/>
          <a:r>
            <a:rPr lang="en-IE" sz="1400" b="1" baseline="0">
              <a:solidFill>
                <a:schemeClr val="tx1"/>
              </a:solidFill>
            </a:rPr>
            <a:t>This budget template must be accompanied by your Justification Text in WORD format! We cannot review your budget withour your budget justification text. For you information we have included an extract from Science Foundation Ireland's guidance on what should be included in justification text  - it is relevant to calls from any funder.</a:t>
          </a:r>
        </a:p>
        <a:p>
          <a:pPr algn="l"/>
          <a:endParaRPr lang="en-IE" sz="14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7</xdr:row>
      <xdr:rowOff>11206</xdr:rowOff>
    </xdr:to>
    <xdr:sp macro="" textlink="">
      <xdr:nvSpPr>
        <xdr:cNvPr id="3" name="TextBox 2">
          <a:extLst>
            <a:ext uri="{FF2B5EF4-FFF2-40B4-BE49-F238E27FC236}">
              <a16:creationId xmlns:a16="http://schemas.microsoft.com/office/drawing/2014/main" id="{2F8A1BD6-0700-47C3-A4A6-139DAE51503E}"/>
            </a:ext>
          </a:extLst>
        </xdr:cNvPr>
        <xdr:cNvSpPr txBox="1"/>
      </xdr:nvSpPr>
      <xdr:spPr>
        <a:xfrm>
          <a:off x="0" y="0"/>
          <a:ext cx="7866529" cy="1355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600" b="1">
              <a:solidFill>
                <a:schemeClr val="tx1"/>
              </a:solidFill>
            </a:rPr>
            <a:t>PROJECT BUDGET  </a:t>
          </a:r>
        </a:p>
        <a:p>
          <a:pPr algn="ctr"/>
          <a:r>
            <a:rPr lang="en-IE" sz="1600" b="1" u="sng">
              <a:solidFill>
                <a:schemeClr val="tx1"/>
              </a:solidFill>
            </a:rPr>
            <a:t>THIS BUDGET</a:t>
          </a:r>
          <a:r>
            <a:rPr lang="en-IE" sz="1600" b="1" u="sng" baseline="0">
              <a:solidFill>
                <a:schemeClr val="tx1"/>
              </a:solidFill>
            </a:rPr>
            <a:t> </a:t>
          </a:r>
          <a:r>
            <a:rPr lang="en-IE" sz="1600" b="1" u="sng">
              <a:solidFill>
                <a:schemeClr val="tx1"/>
              </a:solidFill>
            </a:rPr>
            <a:t>WILL AUTO-POPULATE USING</a:t>
          </a:r>
          <a:r>
            <a:rPr lang="en-IE" sz="1600" b="1" u="sng" baseline="0">
              <a:solidFill>
                <a:schemeClr val="tx1"/>
              </a:solidFill>
            </a:rPr>
            <a:t> DATA ENTERED IN STEPS 1-5. </a:t>
          </a:r>
        </a:p>
        <a:p>
          <a:pPr algn="ctr"/>
          <a:r>
            <a:rPr lang="en-IE" sz="1400" b="0" u="none" baseline="0">
              <a:solidFill>
                <a:schemeClr val="tx1"/>
              </a:solidFill>
            </a:rPr>
            <a:t>The budget template below automatically populates using the information you enter in Steps 1, 2 3 4 and 5. </a:t>
          </a:r>
          <a:endParaRPr lang="en-IE" sz="1400" b="1" u="sng">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8</xdr:row>
      <xdr:rowOff>33618</xdr:rowOff>
    </xdr:to>
    <xdr:sp macro="" textlink="">
      <xdr:nvSpPr>
        <xdr:cNvPr id="2" name="TextBox 1">
          <a:extLst>
            <a:ext uri="{FF2B5EF4-FFF2-40B4-BE49-F238E27FC236}">
              <a16:creationId xmlns:a16="http://schemas.microsoft.com/office/drawing/2014/main" id="{A0224119-AF4D-4562-8758-C45BAE1BA733}"/>
            </a:ext>
          </a:extLst>
        </xdr:cNvPr>
        <xdr:cNvSpPr txBox="1"/>
      </xdr:nvSpPr>
      <xdr:spPr>
        <a:xfrm>
          <a:off x="0" y="0"/>
          <a:ext cx="8875059" cy="795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600" b="1">
              <a:solidFill>
                <a:schemeClr val="tx1"/>
              </a:solidFill>
            </a:rPr>
            <a:t>PROJECT BUDGET - NON-EURO  </a:t>
          </a:r>
        </a:p>
        <a:p>
          <a:pPr algn="ctr"/>
          <a:r>
            <a:rPr lang="en-IE" sz="1600" b="1" u="sng">
              <a:solidFill>
                <a:schemeClr val="tx1"/>
              </a:solidFill>
            </a:rPr>
            <a:t>THIS BUDGET</a:t>
          </a:r>
          <a:r>
            <a:rPr lang="en-IE" sz="1600" b="1" u="sng" baseline="0">
              <a:solidFill>
                <a:schemeClr val="tx1"/>
              </a:solidFill>
            </a:rPr>
            <a:t> </a:t>
          </a:r>
          <a:r>
            <a:rPr lang="en-IE" sz="1600" b="1" u="sng">
              <a:solidFill>
                <a:schemeClr val="tx1"/>
              </a:solidFill>
            </a:rPr>
            <a:t>WILL AUTO-POPULATE USING</a:t>
          </a:r>
          <a:r>
            <a:rPr lang="en-IE" sz="1600" b="1" u="sng" baseline="0">
              <a:solidFill>
                <a:schemeClr val="tx1"/>
              </a:solidFill>
            </a:rPr>
            <a:t> DATA ENTERED IN STEPS 1-5. </a:t>
          </a:r>
        </a:p>
        <a:p>
          <a:pPr algn="ctr"/>
          <a:r>
            <a:rPr lang="en-IE" sz="1400" b="0" u="none" baseline="0">
              <a:solidFill>
                <a:schemeClr val="tx1"/>
              </a:solidFill>
            </a:rPr>
            <a:t>The budget template below automatically converts the EURO budget into non-EURO currency</a:t>
          </a:r>
        </a:p>
        <a:p>
          <a:pPr algn="ctr"/>
          <a:endParaRPr lang="en-IE" sz="1400" b="0" u="none" baseline="0">
            <a:solidFill>
              <a:schemeClr val="tx1"/>
            </a:solidFill>
          </a:endParaRPr>
        </a:p>
        <a:p>
          <a:pPr algn="ctr"/>
          <a:r>
            <a:rPr lang="en-IE" sz="1400" b="1" u="none" baseline="0">
              <a:solidFill>
                <a:schemeClr val="tx1"/>
              </a:solidFill>
            </a:rPr>
            <a:t>Note: You must FIRST prepare your budet in EURO using this template and then it will automatically convert to the relevant FX currency. If you've specific questions then email budgetapprovals@ucd.ie</a:t>
          </a:r>
          <a:endParaRPr lang="en-IE" sz="1400" b="1" u="sng">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2867025</xdr:colOff>
      <xdr:row>4</xdr:row>
      <xdr:rowOff>152400</xdr:rowOff>
    </xdr:from>
    <xdr:to>
      <xdr:col>5</xdr:col>
      <xdr:colOff>323850</xdr:colOff>
      <xdr:row>13</xdr:row>
      <xdr:rowOff>57150</xdr:rowOff>
    </xdr:to>
    <xdr:sp macro="" textlink="">
      <xdr:nvSpPr>
        <xdr:cNvPr id="2" name="TextBox 1">
          <a:extLst>
            <a:ext uri="{FF2B5EF4-FFF2-40B4-BE49-F238E27FC236}">
              <a16:creationId xmlns:a16="http://schemas.microsoft.com/office/drawing/2014/main" id="{31474079-EAC7-2070-548D-859ED4064658}"/>
            </a:ext>
          </a:extLst>
        </xdr:cNvPr>
        <xdr:cNvSpPr txBox="1"/>
      </xdr:nvSpPr>
      <xdr:spPr>
        <a:xfrm>
          <a:off x="2867025" y="933450"/>
          <a:ext cx="6019800" cy="2219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solidFill>
                <a:srgbClr val="FF0000"/>
              </a:solidFill>
            </a:rPr>
            <a:t>Not in use. JMCA 09/09.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ullan/Downloads/UCD%20HE%20Budget%20Template_Pilot_25.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ny%20Notes/Tony/New%20Models/To%20Web%20Site/2014/H2020_Budget_Calculator_V2-1%20WebP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IE5/IB4AWFNH/H2020_Budget_Calculator_V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ny%20Notes/Funding%20Programmes/ERC/2014/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INEMO~1/AppData/Local/Temp/H2020_Budget_Calculator_V1-1%20WebPage.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patricia\Downloads\General%20Budget%20Template%20_EFin%20Rec%20%20V1.7%20%2007.06.2024%20%20.xlsx" TargetMode="External"/><Relationship Id="rId1" Type="http://schemas.openxmlformats.org/officeDocument/2006/relationships/externalLinkPath" Target="General%20Budget%20Template%20_EFin%20Rec%20%20V1.7%20%2007.06.202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Assumptions. "/>
      <sheetName val="EFIN Reconciliation"/>
      <sheetName val="Step 1."/>
      <sheetName val="1C -Salary scales - UCD Academ"/>
      <sheetName val="1D - STUDENT"/>
      <sheetName val="1E - Monthly rate - All Posts"/>
      <sheetName val="Step 2."/>
      <sheetName val="Step 3."/>
      <sheetName val="Step 4."/>
      <sheetName val="Step 5."/>
      <sheetName val="Step 6."/>
      <sheetName val="Step 7."/>
      <sheetName val="Step 8."/>
      <sheetName val="Budget Summary"/>
      <sheetName val="Partner 2"/>
      <sheetName val="Lists - do not delete"/>
      <sheetName val="WorkPlanEffort"/>
      <sheetName val="EU Summary (2)"/>
      <sheetName val="1A Salary scales - RESEARCHER. "/>
      <sheetName val="Sheet2"/>
      <sheetName val="Old IUA Scales"/>
      <sheetName val="EU Summary"/>
      <sheetName val="WKng"/>
      <sheetName val="UCD HE Budget Template_Pilot_25"/>
    </sheetNames>
    <sheetDataSet>
      <sheetData sheetId="0"/>
      <sheetData sheetId="1"/>
      <sheetData sheetId="2"/>
      <sheetData sheetId="3"/>
      <sheetData sheetId="4"/>
      <sheetData sheetId="5"/>
      <sheetData sheetId="6">
        <row r="104">
          <cell r="A104" t="str">
            <v>Full Professor  - Code: 7937 - Point 1</v>
          </cell>
        </row>
        <row r="105">
          <cell r="A105" t="str">
            <v>Full Professor  - Code: 7937 - Point 2</v>
          </cell>
        </row>
        <row r="106">
          <cell r="A106" t="str">
            <v>Full Professor  - Code: 7937 - Point 3</v>
          </cell>
        </row>
        <row r="107">
          <cell r="A107" t="str">
            <v>Full Professor  - Code: 7937 - Point 4</v>
          </cell>
        </row>
        <row r="108">
          <cell r="A108" t="str">
            <v>Full Professor  - Code: 7937 - Point 5</v>
          </cell>
        </row>
        <row r="109">
          <cell r="A109" t="str">
            <v>Full Professor  - Code: 7937 - Point 6</v>
          </cell>
        </row>
        <row r="110">
          <cell r="A110" t="str">
            <v>Full Professor  - Code: 7936 - Point 1</v>
          </cell>
        </row>
        <row r="111">
          <cell r="A111" t="str">
            <v>Full Professor  - Code: 7936 - Point 2</v>
          </cell>
        </row>
        <row r="112">
          <cell r="A112" t="str">
            <v>Full Professor  - Code: 7936 - Point 3</v>
          </cell>
        </row>
        <row r="113">
          <cell r="A113" t="str">
            <v>Full Professor  - Code: 7936 - Point 4</v>
          </cell>
        </row>
        <row r="114">
          <cell r="A114" t="str">
            <v xml:space="preserve">Full Professor  - Code: 7936 - Point 5 </v>
          </cell>
        </row>
        <row r="115">
          <cell r="A115" t="str">
            <v>Full Professor  - Code: 7936 - Point 6</v>
          </cell>
        </row>
        <row r="116">
          <cell r="A116" t="str">
            <v>Professor  - Code: 7939 - Point 1</v>
          </cell>
        </row>
        <row r="117">
          <cell r="A117" t="str">
            <v>Professor  - Code: 7939 - Point 2</v>
          </cell>
        </row>
        <row r="118">
          <cell r="A118" t="str">
            <v>Professor  - Code: 7939 - Point 3</v>
          </cell>
        </row>
        <row r="119">
          <cell r="A119" t="str">
            <v>Professor  - Code: 7939 - Point 4</v>
          </cell>
        </row>
        <row r="120">
          <cell r="A120" t="str">
            <v>Professor  - Code: 7939 - Point 5</v>
          </cell>
        </row>
        <row r="121">
          <cell r="A121" t="str">
            <v>Professor  - Code: 7939 - Point 6</v>
          </cell>
        </row>
        <row r="122">
          <cell r="A122" t="str">
            <v>Professor  - Code: 7938 - Point 1</v>
          </cell>
        </row>
        <row r="123">
          <cell r="A123" t="str">
            <v>Professor  - Code: 7938 - Point 2</v>
          </cell>
        </row>
        <row r="124">
          <cell r="A124" t="str">
            <v>Professor  - Code: 7938 - Point 3</v>
          </cell>
        </row>
        <row r="125">
          <cell r="A125" t="str">
            <v>Professor  - Code: 7938 - Point 4</v>
          </cell>
        </row>
        <row r="126">
          <cell r="A126" t="str">
            <v>Professor  - Code: 7938 - Point 5</v>
          </cell>
        </row>
        <row r="127">
          <cell r="A127" t="str">
            <v xml:space="preserve">Professor  - Code: 7938 - Point 6 </v>
          </cell>
        </row>
        <row r="128">
          <cell r="A128" t="str">
            <v>Associate Professor  - Code: 7941 - Point 1</v>
          </cell>
        </row>
        <row r="129">
          <cell r="A129" t="str">
            <v>Associate Professor  - Code: 7941 - Point 2</v>
          </cell>
        </row>
        <row r="130">
          <cell r="A130" t="str">
            <v>Associate Professor  - Code: 7941 - Point 3</v>
          </cell>
        </row>
        <row r="131">
          <cell r="A131" t="str">
            <v>Associate Professor  - Code: 7941 - Point 4</v>
          </cell>
        </row>
        <row r="132">
          <cell r="A132" t="str">
            <v>Associate Professor  - Code: 7941 - Point 5</v>
          </cell>
        </row>
        <row r="133">
          <cell r="A133" t="str">
            <v>Associate Professor  - Code: 7941 - Point 6</v>
          </cell>
        </row>
        <row r="134">
          <cell r="A134" t="str">
            <v>Associate Professor  - Code: 7941 - Point 7</v>
          </cell>
        </row>
        <row r="135">
          <cell r="A135" t="str">
            <v xml:space="preserve">Associate Professor  - Code: 7941 - Point 8 </v>
          </cell>
        </row>
        <row r="136">
          <cell r="A136" t="str">
            <v>Associate Professor  - Code: 7940 - Point 1</v>
          </cell>
        </row>
        <row r="137">
          <cell r="A137" t="str">
            <v>Associate Professor  - Code: 7940 - Point 2</v>
          </cell>
        </row>
        <row r="138">
          <cell r="A138" t="str">
            <v>Associate Professor  - Code: 7940 - Point 3</v>
          </cell>
        </row>
        <row r="139">
          <cell r="A139" t="str">
            <v xml:space="preserve">Associate Professor  - Code: 7940 - Point 4 </v>
          </cell>
        </row>
        <row r="140">
          <cell r="A140" t="str">
            <v xml:space="preserve">Associate Professor  - Code: 7940 - Point 5 </v>
          </cell>
        </row>
        <row r="141">
          <cell r="A141" t="str">
            <v xml:space="preserve">Associate Professor  - Code: 7940 - Point 6 </v>
          </cell>
        </row>
        <row r="142">
          <cell r="A142" t="str">
            <v xml:space="preserve">Associate Professor  - Code: 7940 - Point 7 </v>
          </cell>
        </row>
        <row r="143">
          <cell r="A143" t="str">
            <v xml:space="preserve">Associate Professor  - Code: 7940 - Point 8 </v>
          </cell>
        </row>
        <row r="144">
          <cell r="A144" t="str">
            <v>Lecturer/Asst Prof above the bar  - Code: 7943 - Point 1</v>
          </cell>
        </row>
        <row r="145">
          <cell r="A145" t="str">
            <v>Lecturer/Asst Prof above the bar  - Code: 7943 - Point 2</v>
          </cell>
        </row>
        <row r="146">
          <cell r="A146" t="str">
            <v>Lecturer/Asst Prof above the bar  - Code: 7943 - Point 3</v>
          </cell>
        </row>
        <row r="147">
          <cell r="A147" t="str">
            <v xml:space="preserve">Lecturer/Asst Prof above the bar  - Code: 7943 - Point 4 </v>
          </cell>
        </row>
        <row r="148">
          <cell r="A148" t="str">
            <v>Lecturer/Asst Prof above the bar  - Code: 7943 - Point 5</v>
          </cell>
        </row>
        <row r="149">
          <cell r="A149" t="str">
            <v>Lecturer/Asst Prof above the bar  - Code: 7943 - Point 6</v>
          </cell>
        </row>
        <row r="150">
          <cell r="A150" t="str">
            <v xml:space="preserve">Lecturer/Asst Prof above the bar  - Code: 7943 - Point 7 </v>
          </cell>
        </row>
        <row r="151">
          <cell r="A151" t="str">
            <v>Lecturer/Asst Prof above the bar  - Code: 7942 - Point 1</v>
          </cell>
        </row>
        <row r="152">
          <cell r="A152" t="str">
            <v>Lecturer/Asst Prof above the bar  - Code: 7942 - Point 2</v>
          </cell>
        </row>
        <row r="153">
          <cell r="A153" t="str">
            <v>Lecturer/Asst Prof above the bar  - Code: 7942 - Point 3</v>
          </cell>
        </row>
        <row r="154">
          <cell r="A154" t="str">
            <v xml:space="preserve">Lecturer/Asst Prof above the bar  - Code: 7942 - Point 4 </v>
          </cell>
        </row>
        <row r="155">
          <cell r="A155" t="str">
            <v>Lecturer/Asst Prof above the bar  - Code: 7942 - Point 5</v>
          </cell>
        </row>
        <row r="156">
          <cell r="A156" t="str">
            <v xml:space="preserve">Lecturer/Asst Prof above the bar  - Code: 7942 - Point 6 </v>
          </cell>
        </row>
        <row r="157">
          <cell r="A157" t="str">
            <v xml:space="preserve">Lecturer/Asst Prof above the bar  - Code: 7942 - Point 7 </v>
          </cell>
        </row>
        <row r="158">
          <cell r="A158" t="str">
            <v>Lecturer/Asst Prof below the bar  - Code: 7944 - Point 1</v>
          </cell>
        </row>
        <row r="159">
          <cell r="A159" t="str">
            <v>Lecturer/Asst Prof below the bar  - Code: 7944 - Point 2</v>
          </cell>
        </row>
        <row r="160">
          <cell r="A160" t="str">
            <v>Lecturer/Asst Prof below the bar  - Code: 7944 - Point 3</v>
          </cell>
        </row>
        <row r="161">
          <cell r="A161" t="str">
            <v>Lecturer/Asst Prof below the bar  - Code: 7944 - Point 4</v>
          </cell>
        </row>
        <row r="162">
          <cell r="A162" t="str">
            <v>Lecturer/Asst Prof below the bar  - Code: 7944 - Point 5</v>
          </cell>
        </row>
        <row r="163">
          <cell r="A163" t="str">
            <v xml:space="preserve">Lecturer/Asst Prof below the bar  - Code: 7944 - Point 6 </v>
          </cell>
        </row>
        <row r="164">
          <cell r="A164" t="str">
            <v xml:space="preserve">Lecturer/Asst Prof below the bar  - Code: 7944 - Point 7 </v>
          </cell>
        </row>
        <row r="165">
          <cell r="A165" t="str">
            <v xml:space="preserve">Lecturer/Asst Prof below the bar  - Code: 7944 - Point 8 </v>
          </cell>
        </row>
        <row r="166">
          <cell r="A166" t="str">
            <v xml:space="preserve">Lecturer/Asst Prof below the bar  - Code: 7944 - Point 9 </v>
          </cell>
        </row>
        <row r="167">
          <cell r="A167" t="str">
            <v>Lecturer/Asst Prof below the bar  - Code: 7944 - Point 10</v>
          </cell>
        </row>
        <row r="168">
          <cell r="A168" t="str">
            <v>Lecturer/Asst Prof below the bar  - Code: 7944 - Point 11</v>
          </cell>
        </row>
        <row r="169">
          <cell r="A169" t="str">
            <v>Lecturer/Asst Prof below the bar  - Code: 7944 - Point 12</v>
          </cell>
        </row>
        <row r="170">
          <cell r="A170" t="str">
            <v>Lecturer/Asst Prof below the bar  - Code: 7944 - Point 13</v>
          </cell>
        </row>
        <row r="171">
          <cell r="A171" t="str">
            <v>Lecturer/Asst Prof below the bar  - Code: 7944 - Point 14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refreshError="1"/>
      <sheetData sheetId="4">
        <row r="5">
          <cell r="B5">
            <v>23223.200000000001</v>
          </cell>
        </row>
        <row r="12">
          <cell r="B12">
            <v>5000</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AvgMthRate"/>
      <sheetName val="Model-"/>
      <sheetName val="EquipmentBudget"/>
      <sheetName val="Parameters"/>
      <sheetName val="PermStaffSalary"/>
      <sheetName val="AddStaffSalary"/>
      <sheetName val="GRF Data"/>
      <sheetName val="Budget Proposal Summary"/>
    </sheetNames>
    <sheetDataSet>
      <sheetData sheetId="0" refreshError="1"/>
      <sheetData sheetId="1" refreshError="1"/>
      <sheetData sheetId="2" refreshError="1"/>
      <sheetData sheetId="3"/>
      <sheetData sheetId="4">
        <row r="5">
          <cell r="B5">
            <v>23223.200000000001</v>
          </cell>
        </row>
      </sheetData>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Budget"/>
      <sheetName val="Working"/>
      <sheetName val="1E - Monthly rate - All Posts"/>
    </sheetNames>
    <sheetDataSet>
      <sheetData sheetId="0">
        <row r="32">
          <cell r="A32">
            <v>0</v>
          </cell>
          <cell r="B32" t="str">
            <v>Total Non Computer</v>
          </cell>
          <cell r="D32">
            <v>0</v>
          </cell>
          <cell r="E32">
            <v>0</v>
          </cell>
          <cell r="F32">
            <v>0</v>
          </cell>
          <cell r="G32">
            <v>0</v>
          </cell>
          <cell r="H32">
            <v>0</v>
          </cell>
        </row>
        <row r="33">
          <cell r="A33" t="str">
            <v>B. Total Equipment</v>
          </cell>
          <cell r="B33">
            <v>0</v>
          </cell>
          <cell r="C33">
            <v>0</v>
          </cell>
          <cell r="D33">
            <v>0</v>
          </cell>
          <cell r="E33">
            <v>0</v>
          </cell>
          <cell r="F33">
            <v>0</v>
          </cell>
          <cell r="G33">
            <v>0</v>
          </cell>
          <cell r="H33">
            <v>0</v>
          </cell>
        </row>
        <row r="49">
          <cell r="D49">
            <v>0</v>
          </cell>
          <cell r="E49">
            <v>0</v>
          </cell>
          <cell r="F49">
            <v>0</v>
          </cell>
          <cell r="G49">
            <v>0</v>
          </cell>
        </row>
        <row r="50">
          <cell r="A50" t="str">
            <v>For assistance see UCD Per Diem Rates</v>
          </cell>
          <cell r="D50">
            <v>0</v>
          </cell>
          <cell r="E50">
            <v>0</v>
          </cell>
          <cell r="F50">
            <v>0</v>
          </cell>
          <cell r="G50">
            <v>0</v>
          </cell>
        </row>
        <row r="51">
          <cell r="A51" t="str">
            <v>Travel</v>
          </cell>
          <cell r="B51" t="str">
            <v>Yr1 Time</v>
          </cell>
          <cell r="D51">
            <v>0</v>
          </cell>
          <cell r="E51">
            <v>0</v>
          </cell>
          <cell r="F51">
            <v>0</v>
          </cell>
          <cell r="G51">
            <v>0</v>
          </cell>
          <cell r="H51">
            <v>0</v>
          </cell>
        </row>
        <row r="52">
          <cell r="A52">
            <v>0</v>
          </cell>
          <cell r="B52" t="str">
            <v>Yr2 Time</v>
          </cell>
          <cell r="D52">
            <v>0</v>
          </cell>
          <cell r="E52">
            <v>0</v>
          </cell>
          <cell r="F52">
            <v>0</v>
          </cell>
          <cell r="G52">
            <v>0</v>
          </cell>
          <cell r="H52">
            <v>0</v>
          </cell>
        </row>
        <row r="53">
          <cell r="A53">
            <v>0</v>
          </cell>
          <cell r="B53" t="str">
            <v>Yr3 Time</v>
          </cell>
          <cell r="D53">
            <v>0</v>
          </cell>
          <cell r="E53">
            <v>0</v>
          </cell>
          <cell r="F53">
            <v>0</v>
          </cell>
          <cell r="G53">
            <v>0</v>
          </cell>
          <cell r="H53">
            <v>0</v>
          </cell>
        </row>
        <row r="54">
          <cell r="A54">
            <v>0</v>
          </cell>
          <cell r="B54" t="str">
            <v>Yr4 Time</v>
          </cell>
          <cell r="D54">
            <v>0</v>
          </cell>
          <cell r="E54">
            <v>0</v>
          </cell>
          <cell r="F54">
            <v>0</v>
          </cell>
          <cell r="G54">
            <v>0</v>
          </cell>
          <cell r="H54">
            <v>0</v>
          </cell>
        </row>
        <row r="55">
          <cell r="A55">
            <v>0</v>
          </cell>
          <cell r="B55" t="str">
            <v>Yr5 Time</v>
          </cell>
          <cell r="D55">
            <v>0</v>
          </cell>
          <cell r="E55">
            <v>0</v>
          </cell>
          <cell r="F55">
            <v>0</v>
          </cell>
          <cell r="G55">
            <v>0</v>
          </cell>
          <cell r="H55">
            <v>0</v>
          </cell>
        </row>
        <row r="56">
          <cell r="A56" t="str">
            <v>C. Travel Total</v>
          </cell>
          <cell r="B56">
            <v>0</v>
          </cell>
          <cell r="C56">
            <v>0</v>
          </cell>
          <cell r="D56">
            <v>0</v>
          </cell>
          <cell r="E56">
            <v>0</v>
          </cell>
          <cell r="F56">
            <v>0</v>
          </cell>
          <cell r="G56">
            <v>0</v>
          </cell>
          <cell r="H56">
            <v>0</v>
          </cell>
        </row>
        <row r="57">
          <cell r="D57">
            <v>0</v>
          </cell>
          <cell r="E57">
            <v>0</v>
          </cell>
          <cell r="F57">
            <v>0</v>
          </cell>
          <cell r="G57">
            <v>0</v>
          </cell>
        </row>
        <row r="58">
          <cell r="A58" t="str">
            <v>Consumables (Less VAT)</v>
          </cell>
          <cell r="B58" t="str">
            <v>Yr1 Time</v>
          </cell>
          <cell r="D58">
            <v>0</v>
          </cell>
          <cell r="E58">
            <v>0</v>
          </cell>
          <cell r="F58">
            <v>0</v>
          </cell>
          <cell r="G58">
            <v>0</v>
          </cell>
          <cell r="H58">
            <v>0</v>
          </cell>
        </row>
        <row r="59">
          <cell r="B59" t="str">
            <v>Yr2 Time</v>
          </cell>
          <cell r="D59">
            <v>0</v>
          </cell>
          <cell r="E59">
            <v>0</v>
          </cell>
          <cell r="F59">
            <v>0</v>
          </cell>
          <cell r="G59">
            <v>0</v>
          </cell>
          <cell r="H59">
            <v>0</v>
          </cell>
        </row>
        <row r="60">
          <cell r="B60" t="str">
            <v>Yr3 Time</v>
          </cell>
          <cell r="D60">
            <v>0</v>
          </cell>
          <cell r="E60">
            <v>0</v>
          </cell>
          <cell r="F60">
            <v>0</v>
          </cell>
          <cell r="G60">
            <v>0</v>
          </cell>
          <cell r="H60">
            <v>0</v>
          </cell>
        </row>
        <row r="61">
          <cell r="B61" t="str">
            <v>Yr4 Time</v>
          </cell>
          <cell r="D61">
            <v>0</v>
          </cell>
          <cell r="E61">
            <v>0</v>
          </cell>
          <cell r="F61">
            <v>0</v>
          </cell>
          <cell r="G61">
            <v>0</v>
          </cell>
          <cell r="H61">
            <v>0</v>
          </cell>
        </row>
        <row r="62">
          <cell r="B62" t="str">
            <v>Yr5 Time</v>
          </cell>
          <cell r="D62">
            <v>0</v>
          </cell>
          <cell r="E62">
            <v>0</v>
          </cell>
          <cell r="F62">
            <v>0</v>
          </cell>
          <cell r="G62">
            <v>0</v>
          </cell>
          <cell r="H62">
            <v>0</v>
          </cell>
        </row>
        <row r="63">
          <cell r="A63" t="str">
            <v>D. Consumables Total</v>
          </cell>
          <cell r="B63">
            <v>0</v>
          </cell>
          <cell r="C63">
            <v>0</v>
          </cell>
          <cell r="D63">
            <v>0</v>
          </cell>
          <cell r="E63">
            <v>0</v>
          </cell>
          <cell r="F63">
            <v>0</v>
          </cell>
          <cell r="G63">
            <v>0</v>
          </cell>
          <cell r="H63">
            <v>0</v>
          </cell>
        </row>
        <row r="64">
          <cell r="D64">
            <v>0</v>
          </cell>
          <cell r="E64">
            <v>0</v>
          </cell>
          <cell r="F64">
            <v>0</v>
          </cell>
          <cell r="G64">
            <v>0</v>
          </cell>
        </row>
        <row r="65">
          <cell r="A65" t="str">
            <v>Office Supplies</v>
          </cell>
          <cell r="B65" t="str">
            <v>Yr1 Time</v>
          </cell>
          <cell r="D65">
            <v>0</v>
          </cell>
          <cell r="E65">
            <v>0</v>
          </cell>
          <cell r="F65">
            <v>0</v>
          </cell>
          <cell r="G65">
            <v>0</v>
          </cell>
          <cell r="H65">
            <v>0</v>
          </cell>
        </row>
        <row r="66">
          <cell r="B66" t="str">
            <v>Yr2 Time</v>
          </cell>
          <cell r="D66">
            <v>0</v>
          </cell>
          <cell r="E66">
            <v>0</v>
          </cell>
          <cell r="F66">
            <v>0</v>
          </cell>
          <cell r="G66">
            <v>0</v>
          </cell>
          <cell r="H66">
            <v>0</v>
          </cell>
        </row>
        <row r="67">
          <cell r="B67" t="str">
            <v>Yr3 Time</v>
          </cell>
          <cell r="D67">
            <v>0</v>
          </cell>
          <cell r="E67">
            <v>0</v>
          </cell>
          <cell r="F67">
            <v>0</v>
          </cell>
          <cell r="G67">
            <v>0</v>
          </cell>
          <cell r="H67">
            <v>0</v>
          </cell>
        </row>
        <row r="68">
          <cell r="B68" t="str">
            <v>Yr4 Time</v>
          </cell>
          <cell r="D68">
            <v>0</v>
          </cell>
          <cell r="E68">
            <v>0</v>
          </cell>
          <cell r="F68">
            <v>0</v>
          </cell>
          <cell r="G68">
            <v>0</v>
          </cell>
          <cell r="H68">
            <v>0</v>
          </cell>
        </row>
        <row r="69">
          <cell r="B69" t="str">
            <v>Yr5 Time</v>
          </cell>
          <cell r="D69">
            <v>0</v>
          </cell>
          <cell r="E69">
            <v>0</v>
          </cell>
          <cell r="F69">
            <v>0</v>
          </cell>
          <cell r="G69">
            <v>0</v>
          </cell>
          <cell r="H69">
            <v>0</v>
          </cell>
        </row>
        <row r="70">
          <cell r="A70" t="str">
            <v>E Office Supplies Total</v>
          </cell>
          <cell r="B70">
            <v>0</v>
          </cell>
          <cell r="C70">
            <v>0</v>
          </cell>
          <cell r="D70">
            <v>0</v>
          </cell>
          <cell r="E70">
            <v>0</v>
          </cell>
          <cell r="F70">
            <v>0</v>
          </cell>
          <cell r="G70">
            <v>0</v>
          </cell>
          <cell r="H70">
            <v>0</v>
          </cell>
        </row>
        <row r="71">
          <cell r="D71">
            <v>0</v>
          </cell>
          <cell r="E71">
            <v>0</v>
          </cell>
          <cell r="F71">
            <v>0</v>
          </cell>
          <cell r="G71">
            <v>0</v>
          </cell>
        </row>
        <row r="72">
          <cell r="A72" t="str">
            <v>Other</v>
          </cell>
          <cell r="B72" t="str">
            <v>Yr1 Time</v>
          </cell>
          <cell r="D72">
            <v>0</v>
          </cell>
          <cell r="E72">
            <v>0</v>
          </cell>
          <cell r="F72">
            <v>0</v>
          </cell>
          <cell r="G72">
            <v>0</v>
          </cell>
          <cell r="H72">
            <v>0</v>
          </cell>
        </row>
        <row r="73">
          <cell r="B73" t="str">
            <v>Yr2 Time</v>
          </cell>
          <cell r="D73">
            <v>0</v>
          </cell>
          <cell r="E73">
            <v>0</v>
          </cell>
          <cell r="F73">
            <v>0</v>
          </cell>
          <cell r="G73">
            <v>0</v>
          </cell>
          <cell r="H73">
            <v>0</v>
          </cell>
        </row>
        <row r="74">
          <cell r="B74" t="str">
            <v>Yr3 Time</v>
          </cell>
          <cell r="D74">
            <v>0</v>
          </cell>
          <cell r="E74">
            <v>0</v>
          </cell>
          <cell r="F74">
            <v>0</v>
          </cell>
          <cell r="G74">
            <v>0</v>
          </cell>
          <cell r="H74">
            <v>0</v>
          </cell>
        </row>
        <row r="75">
          <cell r="A75" t="str">
            <v>Conference</v>
          </cell>
          <cell r="B75" t="str">
            <v>Yr4 Time</v>
          </cell>
          <cell r="D75">
            <v>0</v>
          </cell>
          <cell r="E75">
            <v>0</v>
          </cell>
          <cell r="F75">
            <v>0</v>
          </cell>
          <cell r="G75">
            <v>0</v>
          </cell>
          <cell r="H75">
            <v>0</v>
          </cell>
        </row>
        <row r="76">
          <cell r="B76" t="str">
            <v>Yr5 Time</v>
          </cell>
          <cell r="D76">
            <v>0</v>
          </cell>
          <cell r="E76">
            <v>0</v>
          </cell>
          <cell r="F76">
            <v>0</v>
          </cell>
          <cell r="G76">
            <v>0</v>
          </cell>
          <cell r="H76">
            <v>0</v>
          </cell>
        </row>
        <row r="77">
          <cell r="A77" t="str">
            <v>F. Other Total</v>
          </cell>
          <cell r="B77">
            <v>0</v>
          </cell>
          <cell r="C77">
            <v>0</v>
          </cell>
          <cell r="D77">
            <v>0</v>
          </cell>
          <cell r="E77">
            <v>0</v>
          </cell>
          <cell r="F77">
            <v>0</v>
          </cell>
          <cell r="G77">
            <v>0</v>
          </cell>
          <cell r="H77">
            <v>0</v>
          </cell>
        </row>
        <row r="78">
          <cell r="D78">
            <v>0</v>
          </cell>
          <cell r="E78">
            <v>0</v>
          </cell>
          <cell r="F78">
            <v>0</v>
          </cell>
          <cell r="G78">
            <v>0</v>
          </cell>
        </row>
        <row r="79">
          <cell r="A79" t="str">
            <v>Subcontracting</v>
          </cell>
          <cell r="B79" t="str">
            <v>Yr1 Time</v>
          </cell>
          <cell r="D79">
            <v>0</v>
          </cell>
          <cell r="E79">
            <v>0</v>
          </cell>
          <cell r="F79">
            <v>0</v>
          </cell>
          <cell r="G79">
            <v>0</v>
          </cell>
          <cell r="H79">
            <v>0</v>
          </cell>
        </row>
        <row r="80">
          <cell r="B80" t="str">
            <v>Yr2 Time</v>
          </cell>
          <cell r="D80">
            <v>0</v>
          </cell>
          <cell r="E80">
            <v>0</v>
          </cell>
          <cell r="F80">
            <v>0</v>
          </cell>
          <cell r="G80">
            <v>0</v>
          </cell>
          <cell r="H80">
            <v>0</v>
          </cell>
        </row>
        <row r="81">
          <cell r="B81" t="str">
            <v>Yr3 Time</v>
          </cell>
          <cell r="D81">
            <v>0</v>
          </cell>
          <cell r="E81">
            <v>0</v>
          </cell>
          <cell r="F81">
            <v>0</v>
          </cell>
          <cell r="G81">
            <v>0</v>
          </cell>
          <cell r="H81">
            <v>0</v>
          </cell>
        </row>
        <row r="82">
          <cell r="B82" t="str">
            <v>Yr4 Time</v>
          </cell>
          <cell r="D82">
            <v>0</v>
          </cell>
          <cell r="E82">
            <v>0</v>
          </cell>
          <cell r="F82">
            <v>0</v>
          </cell>
          <cell r="G82">
            <v>0</v>
          </cell>
          <cell r="H82">
            <v>0</v>
          </cell>
        </row>
        <row r="83">
          <cell r="B83" t="str">
            <v>Yr5 Time</v>
          </cell>
          <cell r="D83">
            <v>0</v>
          </cell>
          <cell r="E83">
            <v>0</v>
          </cell>
          <cell r="F83">
            <v>0</v>
          </cell>
          <cell r="G83">
            <v>0</v>
          </cell>
          <cell r="H83">
            <v>0</v>
          </cell>
        </row>
        <row r="84">
          <cell r="A84" t="str">
            <v>G. Subcontracting Total</v>
          </cell>
          <cell r="B84">
            <v>0</v>
          </cell>
          <cell r="C84">
            <v>0</v>
          </cell>
          <cell r="D84">
            <v>0</v>
          </cell>
          <cell r="E84">
            <v>0</v>
          </cell>
          <cell r="F84">
            <v>0</v>
          </cell>
          <cell r="G84">
            <v>0</v>
          </cell>
          <cell r="H84">
            <v>0</v>
          </cell>
        </row>
        <row r="86">
          <cell r="A86" t="str">
            <v>H. Total Direct Costs (A+B+C+D+E+F+G)</v>
          </cell>
          <cell r="D86" t="e">
            <v>#REF!</v>
          </cell>
          <cell r="E86" t="e">
            <v>#REF!</v>
          </cell>
          <cell r="F86" t="e">
            <v>#REF!</v>
          </cell>
          <cell r="G86" t="e">
            <v>#REF!</v>
          </cell>
          <cell r="H86" t="e">
            <v>#REF!</v>
          </cell>
        </row>
        <row r="87">
          <cell r="A87">
            <v>0</v>
          </cell>
        </row>
        <row r="88">
          <cell r="A88" t="str">
            <v>I. Indirect Costs (60% x (H-G))</v>
          </cell>
          <cell r="B88">
            <v>0.6</v>
          </cell>
          <cell r="D88" t="e">
            <v>#REF!</v>
          </cell>
          <cell r="E88" t="e">
            <v>#REF!</v>
          </cell>
          <cell r="F88" t="e">
            <v>#REF!</v>
          </cell>
          <cell r="G88" t="e">
            <v>#REF!</v>
          </cell>
          <cell r="H88" t="e">
            <v>#REF!</v>
          </cell>
        </row>
        <row r="89">
          <cell r="A89">
            <v>0</v>
          </cell>
        </row>
        <row r="90">
          <cell r="A90" t="str">
            <v>J. Total Eligible Costs (H+I)</v>
          </cell>
          <cell r="D90" t="e">
            <v>#REF!</v>
          </cell>
          <cell r="E90" t="e">
            <v>#REF!</v>
          </cell>
          <cell r="F90" t="e">
            <v>#REF!</v>
          </cell>
          <cell r="G90" t="e">
            <v>#REF!</v>
          </cell>
          <cell r="H90" t="e">
            <v>#REF!</v>
          </cell>
        </row>
        <row r="91">
          <cell r="B91">
            <v>0</v>
          </cell>
          <cell r="C91">
            <v>0</v>
          </cell>
          <cell r="D91">
            <v>0</v>
          </cell>
          <cell r="E91">
            <v>0</v>
          </cell>
          <cell r="F91">
            <v>0</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del"/>
      <sheetName val="Parameters"/>
      <sheetName val="PermStaffSalary"/>
      <sheetName val="AddStaffSalary"/>
      <sheetName val="GRF Data"/>
      <sheetName val="UCD PerDiemRates"/>
      <sheetName val="Budget Proposal Summary"/>
    </sheetNames>
    <sheetDataSet>
      <sheetData sheetId="0"/>
      <sheetData sheetId="1"/>
      <sheetData sheetId="2"/>
      <sheetData sheetId="3">
        <row r="1">
          <cell r="A1" t="str">
            <v>PerStaffCategory</v>
          </cell>
        </row>
        <row r="2">
          <cell r="A2" t="str">
            <v>ACADEMIC</v>
          </cell>
        </row>
        <row r="3">
          <cell r="A3" t="str">
            <v>ACADEMIC</v>
          </cell>
        </row>
        <row r="4">
          <cell r="A4" t="str">
            <v>ACADEMIC</v>
          </cell>
        </row>
        <row r="5">
          <cell r="A5" t="str">
            <v>ACADEMIC</v>
          </cell>
        </row>
        <row r="6">
          <cell r="A6" t="str">
            <v>ACADEMIC</v>
          </cell>
        </row>
        <row r="7">
          <cell r="A7" t="str">
            <v>ACADEMIC</v>
          </cell>
        </row>
        <row r="8">
          <cell r="A8" t="str">
            <v>ACADEMIC</v>
          </cell>
        </row>
        <row r="9">
          <cell r="A9" t="str">
            <v>ACADEMIC</v>
          </cell>
        </row>
        <row r="10">
          <cell r="A10" t="str">
            <v>ACADEMIC</v>
          </cell>
        </row>
        <row r="11">
          <cell r="A11" t="str">
            <v>ACADEMIC</v>
          </cell>
        </row>
        <row r="12">
          <cell r="A12" t="str">
            <v>ACADEMIC</v>
          </cell>
        </row>
        <row r="13">
          <cell r="A13" t="str">
            <v>ACADEMIC</v>
          </cell>
        </row>
        <row r="14">
          <cell r="A14" t="str">
            <v>ACADEMIC</v>
          </cell>
        </row>
        <row r="15">
          <cell r="A15" t="str">
            <v>ACADEMIC</v>
          </cell>
        </row>
        <row r="16">
          <cell r="A16" t="str">
            <v>ACADEMIC</v>
          </cell>
        </row>
        <row r="17">
          <cell r="A17" t="str">
            <v>ACADEMIC</v>
          </cell>
        </row>
        <row r="18">
          <cell r="A18" t="str">
            <v>ACADEMIC</v>
          </cell>
        </row>
        <row r="19">
          <cell r="A19" t="str">
            <v>ACADEMIC</v>
          </cell>
        </row>
        <row r="20">
          <cell r="A20" t="str">
            <v>ACADEMIC</v>
          </cell>
        </row>
        <row r="21">
          <cell r="A21" t="str">
            <v>ACADEMIC</v>
          </cell>
        </row>
        <row r="22">
          <cell r="A22" t="str">
            <v>ACADEMIC</v>
          </cell>
        </row>
        <row r="23">
          <cell r="A23" t="str">
            <v>ACADEMIC</v>
          </cell>
        </row>
        <row r="24">
          <cell r="A24" t="str">
            <v>ACADEMIC</v>
          </cell>
        </row>
        <row r="25">
          <cell r="A25" t="str">
            <v>ACADEMIC</v>
          </cell>
        </row>
        <row r="26">
          <cell r="A26" t="str">
            <v>ACADEMIC</v>
          </cell>
        </row>
        <row r="27">
          <cell r="A27" t="str">
            <v>ACADEMIC</v>
          </cell>
        </row>
        <row r="28">
          <cell r="A28" t="str">
            <v>ACADEMIC</v>
          </cell>
        </row>
        <row r="29">
          <cell r="A29" t="str">
            <v>ACADEMIC</v>
          </cell>
        </row>
        <row r="30">
          <cell r="A30" t="str">
            <v>ACADEMIC</v>
          </cell>
        </row>
        <row r="31">
          <cell r="A31" t="str">
            <v>ACADEMIC</v>
          </cell>
        </row>
        <row r="32">
          <cell r="A32" t="str">
            <v>ACADEMIC</v>
          </cell>
        </row>
        <row r="33">
          <cell r="A33" t="str">
            <v>ACADEMIC</v>
          </cell>
        </row>
        <row r="34">
          <cell r="A34" t="str">
            <v>ACADEMIC</v>
          </cell>
        </row>
        <row r="35">
          <cell r="A35" t="str">
            <v>ACADEMIC</v>
          </cell>
        </row>
        <row r="36">
          <cell r="A36" t="str">
            <v>ACADEMIC</v>
          </cell>
        </row>
        <row r="37">
          <cell r="A37" t="str">
            <v>ACADEMIC</v>
          </cell>
        </row>
        <row r="38">
          <cell r="A38" t="str">
            <v>ACADEMIC</v>
          </cell>
        </row>
        <row r="39">
          <cell r="A39" t="str">
            <v>ACADEMIC</v>
          </cell>
        </row>
        <row r="40">
          <cell r="A40" t="str">
            <v>ACADEMIC</v>
          </cell>
        </row>
        <row r="41">
          <cell r="A41" t="str">
            <v>ACADEMIC</v>
          </cell>
        </row>
        <row r="42">
          <cell r="A42" t="str">
            <v>ACADEMIC</v>
          </cell>
        </row>
        <row r="43">
          <cell r="A43" t="str">
            <v>ACADEMIC</v>
          </cell>
        </row>
        <row r="44">
          <cell r="A44" t="str">
            <v>ACADEMIC</v>
          </cell>
        </row>
        <row r="45">
          <cell r="A45" t="str">
            <v>ACADEMIC</v>
          </cell>
        </row>
        <row r="46">
          <cell r="A46" t="str">
            <v>ACADEMIC</v>
          </cell>
        </row>
        <row r="47">
          <cell r="A47" t="str">
            <v>ACADEMIC</v>
          </cell>
        </row>
        <row r="48">
          <cell r="A48" t="str">
            <v>ACADEMIC</v>
          </cell>
        </row>
        <row r="49">
          <cell r="A49" t="str">
            <v>ACADEMIC</v>
          </cell>
        </row>
        <row r="50">
          <cell r="A50" t="str">
            <v>ACADEMIC</v>
          </cell>
        </row>
        <row r="51">
          <cell r="A51" t="str">
            <v>ACADEMIC</v>
          </cell>
        </row>
        <row r="52">
          <cell r="A52" t="str">
            <v>ACADEMIC</v>
          </cell>
        </row>
        <row r="53">
          <cell r="A53" t="str">
            <v>ACADEMIC</v>
          </cell>
        </row>
        <row r="54">
          <cell r="A54" t="str">
            <v>ACADEMIC</v>
          </cell>
        </row>
        <row r="55">
          <cell r="A55" t="str">
            <v>ACADEMIC</v>
          </cell>
        </row>
        <row r="56">
          <cell r="A56" t="str">
            <v>ACADEMIC</v>
          </cell>
        </row>
        <row r="57">
          <cell r="A57" t="str">
            <v>ACADEMIC</v>
          </cell>
        </row>
        <row r="58">
          <cell r="A58" t="str">
            <v>ACADEMIC</v>
          </cell>
        </row>
        <row r="59">
          <cell r="A59" t="str">
            <v>ACADEMIC</v>
          </cell>
        </row>
        <row r="60">
          <cell r="A60" t="str">
            <v>ACADEMIC</v>
          </cell>
        </row>
        <row r="61">
          <cell r="A61" t="str">
            <v>ACADEMIC</v>
          </cell>
        </row>
        <row r="62">
          <cell r="A62" t="str">
            <v>ACADEMIC</v>
          </cell>
        </row>
        <row r="63">
          <cell r="A63" t="str">
            <v>ACADEMIC</v>
          </cell>
        </row>
        <row r="64">
          <cell r="A64" t="str">
            <v>ACADEMIC</v>
          </cell>
        </row>
        <row r="65">
          <cell r="A65" t="str">
            <v>ACADEMIC</v>
          </cell>
        </row>
        <row r="66">
          <cell r="A66" t="str">
            <v>ACADEMIC</v>
          </cell>
        </row>
        <row r="67">
          <cell r="A67" t="str">
            <v>ACADEMIC</v>
          </cell>
        </row>
        <row r="68">
          <cell r="A68" t="str">
            <v>ACADEMIC</v>
          </cell>
        </row>
        <row r="69">
          <cell r="A69" t="str">
            <v>ACADEMIC</v>
          </cell>
        </row>
        <row r="70">
          <cell r="A70" t="str">
            <v>ACADEMIC</v>
          </cell>
        </row>
        <row r="71">
          <cell r="A71" t="str">
            <v>ACADEMIC</v>
          </cell>
        </row>
        <row r="72">
          <cell r="A72" t="str">
            <v>ACADEMIC</v>
          </cell>
        </row>
        <row r="73">
          <cell r="A73" t="str">
            <v>ACADEMIC</v>
          </cell>
        </row>
        <row r="74">
          <cell r="A74" t="str">
            <v>ACADEMIC</v>
          </cell>
        </row>
        <row r="75">
          <cell r="A75" t="str">
            <v>ACADEMIC</v>
          </cell>
        </row>
        <row r="76">
          <cell r="A76" t="str">
            <v>ACADEMIC</v>
          </cell>
        </row>
        <row r="77">
          <cell r="A77" t="str">
            <v>ACADEMIC</v>
          </cell>
        </row>
        <row r="78">
          <cell r="A78" t="str">
            <v>ACADEMIC</v>
          </cell>
        </row>
        <row r="79">
          <cell r="A79" t="str">
            <v>ACADEMIC</v>
          </cell>
        </row>
        <row r="80">
          <cell r="A80" t="str">
            <v>ACADEMIC</v>
          </cell>
        </row>
        <row r="81">
          <cell r="A81" t="str">
            <v>ACADEMIC</v>
          </cell>
        </row>
        <row r="82">
          <cell r="A82" t="str">
            <v>ACADEMIC</v>
          </cell>
        </row>
        <row r="83">
          <cell r="A83" t="str">
            <v>ADMINISTRATIVE</v>
          </cell>
        </row>
        <row r="84">
          <cell r="A84" t="str">
            <v>ADMINISTRATIVE</v>
          </cell>
        </row>
        <row r="85">
          <cell r="A85" t="str">
            <v>ADMINISTRATIVE</v>
          </cell>
        </row>
        <row r="86">
          <cell r="A86" t="str">
            <v>ADMINISTRATIVE</v>
          </cell>
        </row>
        <row r="87">
          <cell r="A87" t="str">
            <v>ADMINISTRATIVE</v>
          </cell>
        </row>
        <row r="88">
          <cell r="A88" t="str">
            <v>ADMINISTRATIVE</v>
          </cell>
        </row>
        <row r="89">
          <cell r="A89" t="str">
            <v>ADMINISTRATIVE</v>
          </cell>
        </row>
        <row r="90">
          <cell r="A90" t="str">
            <v>ADMINISTRATIVE</v>
          </cell>
        </row>
        <row r="91">
          <cell r="A91" t="str">
            <v>ADMINISTRATIVE</v>
          </cell>
        </row>
        <row r="92">
          <cell r="A92" t="str">
            <v>ADMINISTRATIVE</v>
          </cell>
        </row>
        <row r="93">
          <cell r="A93" t="str">
            <v>ADMINISTRATIVE</v>
          </cell>
        </row>
        <row r="94">
          <cell r="A94" t="str">
            <v>ADMINISTRATIVE</v>
          </cell>
        </row>
        <row r="95">
          <cell r="A95" t="str">
            <v>ADMINISTRATIVE</v>
          </cell>
        </row>
        <row r="96">
          <cell r="A96" t="str">
            <v>ADMINISTRATIVE</v>
          </cell>
        </row>
        <row r="97">
          <cell r="A97" t="str">
            <v>ADMINISTRATIVE</v>
          </cell>
        </row>
        <row r="98">
          <cell r="A98" t="str">
            <v>ADMINISTRATIVE</v>
          </cell>
        </row>
        <row r="99">
          <cell r="A99" t="str">
            <v>ADMINISTRATIVE</v>
          </cell>
        </row>
        <row r="100">
          <cell r="A100" t="str">
            <v>ADMINISTRATIVE</v>
          </cell>
        </row>
        <row r="101">
          <cell r="A101" t="str">
            <v>ADMINISTRATIVE</v>
          </cell>
        </row>
        <row r="102">
          <cell r="A102" t="str">
            <v>ADMINISTRATIVE</v>
          </cell>
        </row>
        <row r="103">
          <cell r="A103" t="str">
            <v>ADMINISTRATIVE</v>
          </cell>
        </row>
        <row r="104">
          <cell r="A104" t="str">
            <v>ADMINISTRATIVE</v>
          </cell>
        </row>
        <row r="105">
          <cell r="A105" t="str">
            <v>ADMINISTRATIVE</v>
          </cell>
        </row>
        <row r="106">
          <cell r="A106" t="str">
            <v>ADMINISTRATIVE</v>
          </cell>
        </row>
        <row r="107">
          <cell r="A107" t="str">
            <v>ADMINISTRATIVE</v>
          </cell>
        </row>
        <row r="108">
          <cell r="A108" t="str">
            <v>ADMINISTRATIVE</v>
          </cell>
        </row>
        <row r="109">
          <cell r="A109" t="str">
            <v>ADMINISTRATIVE</v>
          </cell>
        </row>
        <row r="110">
          <cell r="A110" t="str">
            <v>ADMINISTRATIVE</v>
          </cell>
        </row>
        <row r="111">
          <cell r="A111" t="str">
            <v>ADMINISTRATIVE</v>
          </cell>
        </row>
        <row r="112">
          <cell r="A112" t="str">
            <v>ADMINISTRATIVE</v>
          </cell>
        </row>
        <row r="113">
          <cell r="A113" t="str">
            <v>ADMINISTRATIVE</v>
          </cell>
        </row>
        <row r="114">
          <cell r="A114" t="str">
            <v>ADMINISTRATIVE</v>
          </cell>
        </row>
        <row r="115">
          <cell r="A115" t="str">
            <v>ADMINISTRATIVE</v>
          </cell>
        </row>
        <row r="116">
          <cell r="A116" t="str">
            <v>ADMINISTRATIVE</v>
          </cell>
        </row>
        <row r="117">
          <cell r="A117" t="str">
            <v>ADMINISTRATIVE</v>
          </cell>
        </row>
        <row r="118">
          <cell r="A118" t="str">
            <v>ADMINISTRATIVE</v>
          </cell>
        </row>
        <row r="119">
          <cell r="A119" t="str">
            <v>ADMINISTRATIVE</v>
          </cell>
        </row>
        <row r="120">
          <cell r="A120" t="str">
            <v>ADMINISTRATIVE</v>
          </cell>
        </row>
        <row r="121">
          <cell r="A121" t="str">
            <v>ADMINISTRATIVE</v>
          </cell>
        </row>
        <row r="122">
          <cell r="A122" t="str">
            <v>ADMINISTRATIVE</v>
          </cell>
        </row>
        <row r="123">
          <cell r="A123" t="str">
            <v>ADMINISTRATIVE</v>
          </cell>
        </row>
        <row r="124">
          <cell r="A124" t="str">
            <v>ADMINISTRATIVE</v>
          </cell>
        </row>
        <row r="125">
          <cell r="A125" t="str">
            <v>ADMINISTRATIVE</v>
          </cell>
        </row>
        <row r="126">
          <cell r="A126" t="str">
            <v>ADMINISTRATIVE</v>
          </cell>
        </row>
        <row r="127">
          <cell r="A127" t="str">
            <v>ADMINISTRATIVE</v>
          </cell>
        </row>
        <row r="128">
          <cell r="A128" t="str">
            <v>ADMINISTRATIVE</v>
          </cell>
        </row>
        <row r="129">
          <cell r="A129" t="str">
            <v>ADMINISTRATIVE</v>
          </cell>
        </row>
        <row r="130">
          <cell r="A130" t="str">
            <v>ADMINISTRATIVE</v>
          </cell>
        </row>
        <row r="131">
          <cell r="A131" t="str">
            <v>ADMINISTRATIVE</v>
          </cell>
        </row>
        <row r="132">
          <cell r="A132" t="str">
            <v>ADMINISTRATIVE</v>
          </cell>
        </row>
        <row r="133">
          <cell r="A133" t="str">
            <v>ADMINISTRATIVE</v>
          </cell>
        </row>
        <row r="134">
          <cell r="A134" t="str">
            <v>ADMINISTRATIVE</v>
          </cell>
        </row>
        <row r="135">
          <cell r="A135" t="str">
            <v>ADMINISTRATIVE</v>
          </cell>
        </row>
        <row r="136">
          <cell r="A136" t="str">
            <v>ADMINISTRATIVE</v>
          </cell>
        </row>
        <row r="137">
          <cell r="A137" t="str">
            <v>ADMINISTRATIVE</v>
          </cell>
        </row>
        <row r="138">
          <cell r="A138" t="str">
            <v>ADMINISTRATIVE</v>
          </cell>
        </row>
        <row r="139">
          <cell r="A139" t="str">
            <v>ADMINISTRATIVE</v>
          </cell>
        </row>
        <row r="140">
          <cell r="A140" t="str">
            <v>ADMINISTRATIVE</v>
          </cell>
        </row>
        <row r="141">
          <cell r="A141" t="str">
            <v>ADMINISTRATIVE</v>
          </cell>
        </row>
        <row r="142">
          <cell r="A142" t="str">
            <v>ADMINISTRATIVE</v>
          </cell>
        </row>
        <row r="143">
          <cell r="A143" t="str">
            <v>ADMINISTRATIVE</v>
          </cell>
        </row>
        <row r="144">
          <cell r="A144" t="str">
            <v>ADMINISTRATIVE</v>
          </cell>
        </row>
        <row r="145">
          <cell r="A145" t="str">
            <v>ADMINISTRATIVE</v>
          </cell>
        </row>
        <row r="146">
          <cell r="A146" t="str">
            <v>ADMINISTRATIVE</v>
          </cell>
        </row>
        <row r="147">
          <cell r="A147" t="str">
            <v>ADMINISTRATIVE</v>
          </cell>
        </row>
        <row r="148">
          <cell r="A148" t="str">
            <v>ADMINISTRATIVE</v>
          </cell>
        </row>
        <row r="149">
          <cell r="A149" t="str">
            <v>ADMINISTRATIVE</v>
          </cell>
        </row>
        <row r="150">
          <cell r="A150" t="str">
            <v>ADMINISTRATIVE</v>
          </cell>
        </row>
        <row r="151">
          <cell r="A151" t="str">
            <v>ADMINISTRATIVE</v>
          </cell>
        </row>
        <row r="152">
          <cell r="A152" t="str">
            <v>ADMINISTRATIVE</v>
          </cell>
        </row>
        <row r="153">
          <cell r="A153" t="str">
            <v>ADMINISTRATIVE</v>
          </cell>
        </row>
        <row r="154">
          <cell r="A154" t="str">
            <v>ADMINISTRATIVE</v>
          </cell>
        </row>
        <row r="155">
          <cell r="A155" t="str">
            <v>ADMINISTRATIVE</v>
          </cell>
        </row>
        <row r="156">
          <cell r="A156" t="str">
            <v>ADMINISTRATIVE</v>
          </cell>
        </row>
        <row r="157">
          <cell r="A157" t="str">
            <v>ADMINISTRATIVE</v>
          </cell>
        </row>
        <row r="158">
          <cell r="A158" t="str">
            <v>ADMINISTRATIVE</v>
          </cell>
        </row>
        <row r="159">
          <cell r="A159" t="str">
            <v>ADMINISTRATIVE</v>
          </cell>
        </row>
        <row r="160">
          <cell r="A160" t="str">
            <v>ADMINISTRATIVE</v>
          </cell>
        </row>
        <row r="161">
          <cell r="A161" t="str">
            <v>ADMINISTRATIVE</v>
          </cell>
        </row>
        <row r="162">
          <cell r="A162" t="str">
            <v>ADMINISTRATIVE</v>
          </cell>
        </row>
        <row r="163">
          <cell r="A163" t="str">
            <v>ADMINISTRATIVE</v>
          </cell>
        </row>
        <row r="164">
          <cell r="A164" t="str">
            <v>ADMINISTRATIVE</v>
          </cell>
        </row>
        <row r="165">
          <cell r="A165" t="str">
            <v>ADMINISTRATIVE</v>
          </cell>
        </row>
        <row r="166">
          <cell r="A166" t="str">
            <v>ADMINISTRATIVE</v>
          </cell>
        </row>
        <row r="167">
          <cell r="A167" t="str">
            <v>ADMINISTRATIVE</v>
          </cell>
        </row>
        <row r="168">
          <cell r="A168" t="str">
            <v>ADMINISTRATIVE</v>
          </cell>
        </row>
        <row r="169">
          <cell r="A169" t="str">
            <v>ADMINISTRATIVE</v>
          </cell>
        </row>
        <row r="170">
          <cell r="A170" t="str">
            <v>ADMINISTRATIVE</v>
          </cell>
        </row>
        <row r="171">
          <cell r="A171" t="str">
            <v>ADMINISTRATIVE</v>
          </cell>
        </row>
        <row r="172">
          <cell r="A172" t="str">
            <v>ADMINISTRATIVE</v>
          </cell>
        </row>
        <row r="173">
          <cell r="A173" t="str">
            <v>ADMINISTRATIVE</v>
          </cell>
        </row>
        <row r="174">
          <cell r="A174" t="str">
            <v>ADMINISTRATIVE</v>
          </cell>
        </row>
        <row r="175">
          <cell r="A175" t="str">
            <v>ADMINISTRATIVE</v>
          </cell>
        </row>
        <row r="176">
          <cell r="A176" t="str">
            <v>ADMINISTRATIVE</v>
          </cell>
        </row>
        <row r="177">
          <cell r="A177" t="str">
            <v>ADMINISTRATIVE</v>
          </cell>
        </row>
        <row r="178">
          <cell r="A178" t="str">
            <v>ADMINISTRATIVE</v>
          </cell>
        </row>
        <row r="179">
          <cell r="A179" t="str">
            <v>ADMINISTRATIVE</v>
          </cell>
        </row>
        <row r="180">
          <cell r="A180" t="str">
            <v>ADMINISTRATIVE</v>
          </cell>
        </row>
        <row r="181">
          <cell r="A181" t="str">
            <v>ADMINISTRATIVE</v>
          </cell>
        </row>
        <row r="182">
          <cell r="A182" t="str">
            <v>ADMINISTRATIVE</v>
          </cell>
        </row>
        <row r="183">
          <cell r="A183" t="str">
            <v>ADMINISTRATIVE</v>
          </cell>
        </row>
        <row r="184">
          <cell r="A184" t="str">
            <v>ADMINISTRATIVE</v>
          </cell>
        </row>
        <row r="185">
          <cell r="A185" t="str">
            <v>ADMINISTRATIVE</v>
          </cell>
        </row>
        <row r="186">
          <cell r="A186" t="str">
            <v>ADMINISTRATIVE</v>
          </cell>
        </row>
        <row r="187">
          <cell r="A187" t="str">
            <v>ADMINISTRATIVE</v>
          </cell>
        </row>
        <row r="188">
          <cell r="A188" t="str">
            <v>ADMINISTRATIVE</v>
          </cell>
        </row>
        <row r="189">
          <cell r="A189" t="str">
            <v>ADMINISTRATIVE</v>
          </cell>
        </row>
        <row r="190">
          <cell r="A190" t="str">
            <v>ADMINISTRATIVE</v>
          </cell>
        </row>
        <row r="191">
          <cell r="A191" t="str">
            <v>ADMINISTRATIVE</v>
          </cell>
        </row>
        <row r="192">
          <cell r="A192" t="str">
            <v>ADMINISTRATIVE</v>
          </cell>
        </row>
        <row r="193">
          <cell r="A193" t="str">
            <v>ADMINISTRATIVE</v>
          </cell>
        </row>
        <row r="194">
          <cell r="A194" t="str">
            <v>ADMINISTRATIVE</v>
          </cell>
        </row>
        <row r="195">
          <cell r="A195" t="str">
            <v>ADMINISTRATIVE</v>
          </cell>
        </row>
        <row r="196">
          <cell r="A196" t="str">
            <v>ADMINISTRATIVE</v>
          </cell>
        </row>
        <row r="197">
          <cell r="A197" t="str">
            <v>ADMINISTRATIVE</v>
          </cell>
        </row>
        <row r="198">
          <cell r="A198" t="str">
            <v>ADMINISTRATIVE</v>
          </cell>
        </row>
        <row r="199">
          <cell r="A199" t="str">
            <v>ADMINISTRATIVE</v>
          </cell>
        </row>
        <row r="200">
          <cell r="A200" t="str">
            <v>ADMINISTRATIVE</v>
          </cell>
        </row>
        <row r="201">
          <cell r="A201" t="str">
            <v>ADMINISTRATIVE</v>
          </cell>
        </row>
        <row r="202">
          <cell r="A202" t="str">
            <v>ADMINISTRATIVE</v>
          </cell>
        </row>
        <row r="203">
          <cell r="A203" t="str">
            <v>ADMINISTRATIVE</v>
          </cell>
        </row>
        <row r="204">
          <cell r="A204" t="str">
            <v>ADMINISTRATIVE</v>
          </cell>
        </row>
        <row r="205">
          <cell r="A205" t="str">
            <v>TECHNICAL</v>
          </cell>
        </row>
        <row r="206">
          <cell r="A206" t="str">
            <v>TECHNICAL</v>
          </cell>
        </row>
        <row r="207">
          <cell r="A207" t="str">
            <v>TECHNICAL</v>
          </cell>
        </row>
        <row r="208">
          <cell r="A208" t="str">
            <v>TECHNICAL</v>
          </cell>
        </row>
        <row r="209">
          <cell r="A209" t="str">
            <v>TECHNICAL</v>
          </cell>
        </row>
        <row r="210">
          <cell r="A210" t="str">
            <v>TECHNICAL</v>
          </cell>
        </row>
        <row r="211">
          <cell r="A211" t="str">
            <v>TECHNICAL</v>
          </cell>
        </row>
        <row r="212">
          <cell r="A212" t="str">
            <v>TECHNICAL</v>
          </cell>
        </row>
        <row r="213">
          <cell r="A213" t="str">
            <v>TECHNICAL</v>
          </cell>
        </row>
        <row r="214">
          <cell r="A214" t="str">
            <v>TECHNICAL</v>
          </cell>
        </row>
        <row r="215">
          <cell r="A215" t="str">
            <v>TECHNICAL</v>
          </cell>
        </row>
        <row r="216">
          <cell r="A216" t="str">
            <v>TECHNICAL</v>
          </cell>
        </row>
        <row r="217">
          <cell r="A217" t="str">
            <v>TECHNICAL</v>
          </cell>
        </row>
        <row r="218">
          <cell r="A218" t="str">
            <v>TECHNICAL</v>
          </cell>
        </row>
        <row r="219">
          <cell r="A219" t="str">
            <v>TECHNICAL</v>
          </cell>
        </row>
        <row r="220">
          <cell r="A220" t="str">
            <v>TECHNICAL</v>
          </cell>
        </row>
        <row r="221">
          <cell r="A221" t="str">
            <v>TECHNICAL</v>
          </cell>
        </row>
        <row r="222">
          <cell r="A222" t="str">
            <v>TECHNICAL</v>
          </cell>
        </row>
        <row r="223">
          <cell r="A223" t="str">
            <v>TECHNICAL</v>
          </cell>
        </row>
        <row r="224">
          <cell r="A224" t="str">
            <v>TECHNICAL</v>
          </cell>
        </row>
        <row r="225">
          <cell r="A225" t="str">
            <v>TECHNICAL</v>
          </cell>
        </row>
        <row r="226">
          <cell r="A226" t="str">
            <v>TECHNICAL</v>
          </cell>
        </row>
        <row r="227">
          <cell r="A227" t="str">
            <v>TECHNICAL</v>
          </cell>
        </row>
        <row r="228">
          <cell r="A228" t="str">
            <v>TECHNICAL</v>
          </cell>
        </row>
        <row r="229">
          <cell r="A229" t="str">
            <v>TECHNICAL</v>
          </cell>
        </row>
        <row r="230">
          <cell r="A230" t="str">
            <v>TECHNICAL</v>
          </cell>
        </row>
        <row r="231">
          <cell r="A231" t="str">
            <v>TECHNICAL</v>
          </cell>
        </row>
        <row r="232">
          <cell r="A232" t="str">
            <v>TECHNICAL</v>
          </cell>
        </row>
        <row r="233">
          <cell r="A233" t="str">
            <v>TECHNICAL</v>
          </cell>
        </row>
        <row r="234">
          <cell r="A234" t="str">
            <v>TECHNICAL</v>
          </cell>
        </row>
        <row r="235">
          <cell r="A235" t="str">
            <v>TECHNICAL</v>
          </cell>
        </row>
        <row r="236">
          <cell r="A236" t="str">
            <v>TECHNICAL</v>
          </cell>
        </row>
        <row r="237">
          <cell r="A237" t="str">
            <v>TECHNICAL</v>
          </cell>
        </row>
        <row r="238">
          <cell r="A238" t="str">
            <v>TECHNICAL</v>
          </cell>
        </row>
        <row r="239">
          <cell r="A239" t="str">
            <v>TECHNICAL</v>
          </cell>
        </row>
        <row r="240">
          <cell r="A240" t="str">
            <v>TECHNICAL</v>
          </cell>
        </row>
        <row r="241">
          <cell r="A241" t="str">
            <v>TECHNICAL</v>
          </cell>
        </row>
        <row r="242">
          <cell r="A242" t="str">
            <v>TECHNICAL</v>
          </cell>
        </row>
        <row r="243">
          <cell r="A243" t="str">
            <v>TECHNICAL</v>
          </cell>
        </row>
        <row r="244">
          <cell r="A244" t="str">
            <v>TECHNICAL</v>
          </cell>
        </row>
        <row r="245">
          <cell r="A245" t="str">
            <v>TECHNICAL</v>
          </cell>
        </row>
        <row r="246">
          <cell r="A246" t="str">
            <v>TECHNICAL</v>
          </cell>
        </row>
        <row r="247">
          <cell r="A247" t="str">
            <v>TECHNICAL</v>
          </cell>
        </row>
        <row r="248">
          <cell r="A248" t="str">
            <v>TECHNICAL</v>
          </cell>
        </row>
        <row r="249">
          <cell r="A249" t="str">
            <v>TECHNICAL</v>
          </cell>
        </row>
        <row r="250">
          <cell r="A250" t="str">
            <v>TECHNICAL</v>
          </cell>
        </row>
        <row r="251">
          <cell r="A251" t="str">
            <v>TECHNICAL</v>
          </cell>
        </row>
        <row r="252">
          <cell r="A252" t="str">
            <v>TECHNICAL</v>
          </cell>
        </row>
        <row r="253">
          <cell r="A253" t="str">
            <v>TECHNICAL</v>
          </cell>
        </row>
        <row r="254">
          <cell r="A254" t="str">
            <v>TECHNICAL</v>
          </cell>
        </row>
        <row r="255">
          <cell r="A255" t="str">
            <v>TECHNICAL</v>
          </cell>
        </row>
        <row r="256">
          <cell r="A256" t="str">
            <v>TECHNICAL</v>
          </cell>
        </row>
        <row r="257">
          <cell r="A257" t="str">
            <v>TECHNICAL</v>
          </cell>
        </row>
        <row r="258">
          <cell r="A258" t="str">
            <v>TECHNICAL</v>
          </cell>
        </row>
        <row r="259">
          <cell r="A259" t="str">
            <v>TECHNICAL</v>
          </cell>
        </row>
        <row r="260">
          <cell r="A260" t="str">
            <v>TECHNICAL</v>
          </cell>
        </row>
        <row r="261">
          <cell r="A261" t="str">
            <v>TECHNICAL</v>
          </cell>
        </row>
        <row r="262">
          <cell r="A262" t="str">
            <v>TECHNICAL</v>
          </cell>
        </row>
        <row r="263">
          <cell r="A263" t="str">
            <v>TECHNICAL</v>
          </cell>
        </row>
        <row r="264">
          <cell r="A264" t="str">
            <v>TECHNICAL</v>
          </cell>
        </row>
        <row r="265">
          <cell r="A265" t="str">
            <v>TECHNICAL</v>
          </cell>
        </row>
        <row r="266">
          <cell r="A266" t="str">
            <v>TECHNICAL</v>
          </cell>
        </row>
        <row r="267">
          <cell r="A267" t="str">
            <v>TECHNICAL</v>
          </cell>
        </row>
        <row r="268">
          <cell r="A268" t="str">
            <v>TECHNICAL</v>
          </cell>
        </row>
        <row r="269">
          <cell r="A269" t="str">
            <v>TECHNICAL</v>
          </cell>
        </row>
        <row r="270">
          <cell r="A270" t="str">
            <v>TECHNICAL</v>
          </cell>
        </row>
        <row r="271">
          <cell r="A271" t="str">
            <v>TECHNICAL</v>
          </cell>
        </row>
        <row r="272">
          <cell r="A272" t="str">
            <v>TECHNICAL</v>
          </cell>
        </row>
        <row r="273">
          <cell r="A273" t="str">
            <v>TECHNICAL</v>
          </cell>
        </row>
        <row r="274">
          <cell r="A274" t="str">
            <v>TECHNICAL</v>
          </cell>
        </row>
        <row r="275">
          <cell r="A275" t="str">
            <v>TECHNICAL</v>
          </cell>
        </row>
        <row r="276">
          <cell r="A276" t="str">
            <v>TECHNICAL</v>
          </cell>
        </row>
        <row r="277">
          <cell r="A277" t="str">
            <v>TECHNICAL</v>
          </cell>
        </row>
        <row r="278">
          <cell r="A278" t="str">
            <v>TECHNICAL</v>
          </cell>
        </row>
        <row r="279">
          <cell r="A279" t="str">
            <v>TECHNICAL</v>
          </cell>
        </row>
        <row r="280">
          <cell r="A280" t="str">
            <v>TECHNICAL</v>
          </cell>
        </row>
        <row r="281">
          <cell r="A281" t="str">
            <v>TECHNICAL</v>
          </cell>
        </row>
        <row r="282">
          <cell r="A282" t="str">
            <v>TECHNICAL</v>
          </cell>
        </row>
        <row r="283">
          <cell r="A283" t="str">
            <v>TECHNICAL</v>
          </cell>
        </row>
        <row r="284">
          <cell r="A284" t="str">
            <v>TECHNICAL</v>
          </cell>
        </row>
        <row r="285">
          <cell r="A285" t="str">
            <v>TECHNICAL</v>
          </cell>
        </row>
        <row r="286">
          <cell r="A286" t="str">
            <v>TECHNICAL</v>
          </cell>
        </row>
        <row r="287">
          <cell r="A287" t="str">
            <v>TECHNICAL</v>
          </cell>
        </row>
        <row r="288">
          <cell r="A288" t="str">
            <v>TECHNICAL</v>
          </cell>
        </row>
        <row r="289">
          <cell r="A289" t="str">
            <v>TECHNICAL</v>
          </cell>
        </row>
        <row r="290">
          <cell r="A290" t="str">
            <v>TECHNICAL</v>
          </cell>
        </row>
        <row r="291">
          <cell r="A291" t="str">
            <v>TECHNICAL</v>
          </cell>
        </row>
        <row r="292">
          <cell r="A292" t="str">
            <v>TECHNICAL</v>
          </cell>
        </row>
        <row r="293">
          <cell r="A293" t="str">
            <v>TECHNICAL</v>
          </cell>
        </row>
        <row r="294">
          <cell r="A294" t="str">
            <v>TECHNICAL</v>
          </cell>
        </row>
        <row r="295">
          <cell r="A295" t="str">
            <v>TECHNICAL</v>
          </cell>
        </row>
        <row r="296">
          <cell r="A296" t="str">
            <v>TECHNICAL</v>
          </cell>
        </row>
        <row r="297">
          <cell r="A297" t="str">
            <v>TECHNICAL</v>
          </cell>
        </row>
        <row r="298">
          <cell r="A298" t="str">
            <v>TECHNICAL</v>
          </cell>
        </row>
        <row r="299">
          <cell r="A299" t="str">
            <v>TECHNICAL</v>
          </cell>
        </row>
        <row r="300">
          <cell r="A300" t="str">
            <v>TECHNICAL</v>
          </cell>
        </row>
        <row r="301">
          <cell r="A301" t="str">
            <v>TECHNICAL</v>
          </cell>
        </row>
        <row r="302">
          <cell r="A302" t="str">
            <v>TECHNICAL</v>
          </cell>
        </row>
        <row r="303">
          <cell r="A303" t="str">
            <v>TECHNICAL</v>
          </cell>
        </row>
        <row r="304">
          <cell r="A304" t="str">
            <v>TECHNICAL</v>
          </cell>
        </row>
        <row r="305">
          <cell r="A305" t="str">
            <v>TECHNICAL</v>
          </cell>
        </row>
        <row r="306">
          <cell r="A306" t="str">
            <v>TECHNICAL</v>
          </cell>
        </row>
        <row r="307">
          <cell r="A307" t="str">
            <v>TECHNICAL</v>
          </cell>
        </row>
        <row r="308">
          <cell r="A308" t="str">
            <v>TECHNICAL</v>
          </cell>
        </row>
        <row r="309">
          <cell r="A309" t="str">
            <v>TECHNICAL</v>
          </cell>
        </row>
        <row r="310">
          <cell r="A310" t="str">
            <v>TECHNICAL</v>
          </cell>
        </row>
        <row r="311">
          <cell r="A311" t="str">
            <v>TECHNICAL</v>
          </cell>
        </row>
        <row r="312">
          <cell r="A312" t="str">
            <v>TECHNICAL</v>
          </cell>
        </row>
        <row r="313">
          <cell r="A313" t="str">
            <v>TECHNICAL</v>
          </cell>
        </row>
        <row r="314">
          <cell r="A314" t="str">
            <v>TECHNICAL</v>
          </cell>
        </row>
        <row r="315">
          <cell r="A315" t="str">
            <v>TECHNICAL</v>
          </cell>
        </row>
        <row r="316">
          <cell r="A316" t="str">
            <v>TECHNICAL</v>
          </cell>
        </row>
        <row r="317">
          <cell r="A317" t="str">
            <v>TECHNICAL</v>
          </cell>
        </row>
        <row r="318">
          <cell r="A318" t="str">
            <v>TECHNICAL</v>
          </cell>
        </row>
        <row r="319">
          <cell r="A319" t="str">
            <v>TECHNICAL</v>
          </cell>
        </row>
        <row r="320">
          <cell r="A320" t="str">
            <v>TECHNICAL</v>
          </cell>
        </row>
        <row r="321">
          <cell r="A321" t="str">
            <v>Other</v>
          </cell>
        </row>
        <row r="322">
          <cell r="A322" t="str">
            <v>Other</v>
          </cell>
        </row>
        <row r="323">
          <cell r="A323" t="str">
            <v>Other</v>
          </cell>
        </row>
        <row r="324">
          <cell r="A324" t="str">
            <v>Other</v>
          </cell>
        </row>
        <row r="325">
          <cell r="A325" t="str">
            <v>Other</v>
          </cell>
        </row>
        <row r="326">
          <cell r="A326" t="str">
            <v>Other</v>
          </cell>
        </row>
        <row r="327">
          <cell r="A327" t="str">
            <v>Other</v>
          </cell>
        </row>
        <row r="328">
          <cell r="A328" t="str">
            <v>Other</v>
          </cell>
        </row>
        <row r="329">
          <cell r="A329" t="str">
            <v>Other</v>
          </cell>
        </row>
        <row r="330">
          <cell r="A330" t="str">
            <v>Other</v>
          </cell>
        </row>
        <row r="331">
          <cell r="A331" t="str">
            <v>Other</v>
          </cell>
        </row>
        <row r="332">
          <cell r="A332" t="str">
            <v>Other</v>
          </cell>
        </row>
        <row r="333">
          <cell r="A333" t="str">
            <v>Other</v>
          </cell>
        </row>
        <row r="334">
          <cell r="A334" t="str">
            <v>Other</v>
          </cell>
        </row>
        <row r="335">
          <cell r="A335" t="str">
            <v>Other</v>
          </cell>
        </row>
        <row r="336">
          <cell r="A336" t="str">
            <v>Other</v>
          </cell>
        </row>
        <row r="337">
          <cell r="A337" t="str">
            <v>Other</v>
          </cell>
        </row>
        <row r="338">
          <cell r="A338" t="str">
            <v>Other</v>
          </cell>
        </row>
        <row r="339">
          <cell r="A339" t="str">
            <v>Other</v>
          </cell>
        </row>
        <row r="340">
          <cell r="A340" t="str">
            <v>Other</v>
          </cell>
        </row>
        <row r="341">
          <cell r="A341" t="str">
            <v>Other</v>
          </cell>
        </row>
        <row r="342">
          <cell r="A342" t="str">
            <v>Other</v>
          </cell>
        </row>
        <row r="343">
          <cell r="A343" t="str">
            <v>Other</v>
          </cell>
        </row>
        <row r="344">
          <cell r="A344" t="str">
            <v>Other</v>
          </cell>
        </row>
        <row r="345">
          <cell r="A345" t="str">
            <v>Other</v>
          </cell>
        </row>
        <row r="346">
          <cell r="A346" t="str">
            <v>Other</v>
          </cell>
        </row>
        <row r="347">
          <cell r="A347" t="str">
            <v>Other</v>
          </cell>
        </row>
        <row r="348">
          <cell r="A348" t="str">
            <v>Other</v>
          </cell>
        </row>
        <row r="349">
          <cell r="A349" t="str">
            <v>Other</v>
          </cell>
        </row>
        <row r="350">
          <cell r="A350" t="str">
            <v>Other</v>
          </cell>
        </row>
        <row r="351">
          <cell r="A351" t="str">
            <v>Other</v>
          </cell>
        </row>
        <row r="352">
          <cell r="A352" t="str">
            <v>Other</v>
          </cell>
        </row>
        <row r="353">
          <cell r="A353" t="str">
            <v>Other</v>
          </cell>
        </row>
        <row r="354">
          <cell r="A354" t="str">
            <v>Other</v>
          </cell>
        </row>
        <row r="355">
          <cell r="A355" t="str">
            <v>Other</v>
          </cell>
        </row>
        <row r="356">
          <cell r="A356" t="str">
            <v>Other</v>
          </cell>
        </row>
        <row r="357">
          <cell r="A357" t="str">
            <v>Other</v>
          </cell>
        </row>
        <row r="358">
          <cell r="A358" t="str">
            <v>Other</v>
          </cell>
        </row>
        <row r="359">
          <cell r="A359" t="str">
            <v>Other</v>
          </cell>
        </row>
        <row r="360">
          <cell r="A360" t="str">
            <v>Other</v>
          </cell>
        </row>
        <row r="361">
          <cell r="A361" t="str">
            <v>Other</v>
          </cell>
        </row>
        <row r="362">
          <cell r="A362" t="str">
            <v>Other</v>
          </cell>
        </row>
        <row r="363">
          <cell r="A363" t="str">
            <v>Other</v>
          </cell>
        </row>
        <row r="364">
          <cell r="A364" t="str">
            <v>Other</v>
          </cell>
        </row>
        <row r="365">
          <cell r="A365" t="str">
            <v>Other</v>
          </cell>
        </row>
        <row r="366">
          <cell r="A366" t="str">
            <v>Other</v>
          </cell>
        </row>
        <row r="367">
          <cell r="A367" t="str">
            <v>Other</v>
          </cell>
        </row>
        <row r="368">
          <cell r="A368" t="str">
            <v>Other</v>
          </cell>
        </row>
        <row r="369">
          <cell r="A369" t="str">
            <v>Other</v>
          </cell>
        </row>
        <row r="370">
          <cell r="A370" t="str">
            <v>Other</v>
          </cell>
        </row>
        <row r="371">
          <cell r="A371" t="str">
            <v>Other</v>
          </cell>
        </row>
        <row r="372">
          <cell r="A372" t="str">
            <v>Other</v>
          </cell>
        </row>
        <row r="373">
          <cell r="A373" t="str">
            <v>Other</v>
          </cell>
        </row>
        <row r="374">
          <cell r="A374" t="str">
            <v>Other</v>
          </cell>
        </row>
        <row r="375">
          <cell r="A375" t="str">
            <v>Other</v>
          </cell>
        </row>
        <row r="376">
          <cell r="A376" t="str">
            <v>Other</v>
          </cell>
        </row>
        <row r="377">
          <cell r="A377" t="str">
            <v>Other</v>
          </cell>
        </row>
        <row r="378">
          <cell r="A378" t="str">
            <v>Other</v>
          </cell>
        </row>
        <row r="379">
          <cell r="A379" t="str">
            <v>Other</v>
          </cell>
        </row>
        <row r="380">
          <cell r="A380" t="str">
            <v>Other</v>
          </cell>
        </row>
        <row r="381">
          <cell r="A381" t="str">
            <v>Other</v>
          </cell>
        </row>
        <row r="382">
          <cell r="A382" t="str">
            <v>Other</v>
          </cell>
        </row>
        <row r="383">
          <cell r="A383" t="str">
            <v>Other</v>
          </cell>
        </row>
        <row r="384">
          <cell r="A384" t="str">
            <v>Other</v>
          </cell>
        </row>
        <row r="385">
          <cell r="A385" t="str">
            <v>Other</v>
          </cell>
        </row>
        <row r="386">
          <cell r="A386" t="str">
            <v>Other</v>
          </cell>
        </row>
        <row r="387">
          <cell r="A387" t="str">
            <v>Other</v>
          </cell>
        </row>
        <row r="388">
          <cell r="A388" t="str">
            <v>Other</v>
          </cell>
        </row>
        <row r="389">
          <cell r="A389" t="str">
            <v>Other</v>
          </cell>
        </row>
        <row r="390">
          <cell r="A390" t="str">
            <v>Other</v>
          </cell>
        </row>
        <row r="391">
          <cell r="A391" t="str">
            <v>Other</v>
          </cell>
        </row>
        <row r="392">
          <cell r="A392" t="str">
            <v>Other</v>
          </cell>
        </row>
        <row r="393">
          <cell r="A393" t="str">
            <v>Other</v>
          </cell>
        </row>
        <row r="394">
          <cell r="A394" t="str">
            <v>Other</v>
          </cell>
        </row>
        <row r="395">
          <cell r="A395" t="str">
            <v>Other</v>
          </cell>
        </row>
        <row r="396">
          <cell r="A396" t="str">
            <v>Other</v>
          </cell>
        </row>
        <row r="397">
          <cell r="A397" t="str">
            <v>Other</v>
          </cell>
        </row>
        <row r="398">
          <cell r="A398" t="str">
            <v>Other</v>
          </cell>
        </row>
        <row r="399">
          <cell r="A399" t="str">
            <v>Other</v>
          </cell>
        </row>
        <row r="400">
          <cell r="A400" t="str">
            <v>Other</v>
          </cell>
        </row>
        <row r="401">
          <cell r="A401" t="str">
            <v>Other</v>
          </cell>
        </row>
        <row r="402">
          <cell r="A402" t="str">
            <v>Other</v>
          </cell>
        </row>
        <row r="403">
          <cell r="A403" t="str">
            <v>Other</v>
          </cell>
        </row>
        <row r="404">
          <cell r="A404" t="str">
            <v>Other</v>
          </cell>
        </row>
        <row r="405">
          <cell r="A405" t="str">
            <v>Other</v>
          </cell>
        </row>
        <row r="406">
          <cell r="A406" t="str">
            <v>Other</v>
          </cell>
        </row>
        <row r="407">
          <cell r="A407" t="str">
            <v>Other</v>
          </cell>
        </row>
        <row r="408">
          <cell r="A408" t="str">
            <v>Other</v>
          </cell>
        </row>
        <row r="409">
          <cell r="A409" t="str">
            <v>Other</v>
          </cell>
        </row>
        <row r="410">
          <cell r="A410" t="str">
            <v>Other</v>
          </cell>
        </row>
        <row r="411">
          <cell r="A411" t="str">
            <v>Other</v>
          </cell>
        </row>
        <row r="412">
          <cell r="A412" t="str">
            <v>Other</v>
          </cell>
        </row>
        <row r="413">
          <cell r="A413" t="str">
            <v>Other</v>
          </cell>
        </row>
        <row r="414">
          <cell r="A414" t="str">
            <v>Other</v>
          </cell>
        </row>
        <row r="415">
          <cell r="A415" t="str">
            <v>Other</v>
          </cell>
        </row>
        <row r="416">
          <cell r="A416" t="str">
            <v>Other</v>
          </cell>
        </row>
        <row r="417">
          <cell r="A417" t="str">
            <v>Other</v>
          </cell>
        </row>
        <row r="418">
          <cell r="A418" t="str">
            <v>Other</v>
          </cell>
        </row>
        <row r="419">
          <cell r="A419" t="str">
            <v>Other</v>
          </cell>
        </row>
        <row r="420">
          <cell r="A420" t="str">
            <v>Other</v>
          </cell>
        </row>
        <row r="421">
          <cell r="A421" t="str">
            <v>Other</v>
          </cell>
        </row>
        <row r="422">
          <cell r="A422" t="str">
            <v>Other</v>
          </cell>
        </row>
        <row r="423">
          <cell r="A423" t="str">
            <v>Other</v>
          </cell>
        </row>
        <row r="424">
          <cell r="A424" t="str">
            <v>Other</v>
          </cell>
        </row>
        <row r="425">
          <cell r="A425" t="str">
            <v>Other</v>
          </cell>
        </row>
        <row r="426">
          <cell r="A426" t="str">
            <v>Other</v>
          </cell>
        </row>
        <row r="427">
          <cell r="A427" t="str">
            <v>Other</v>
          </cell>
        </row>
        <row r="428">
          <cell r="A428" t="str">
            <v>Other</v>
          </cell>
        </row>
        <row r="429">
          <cell r="A429" t="str">
            <v>Other</v>
          </cell>
        </row>
        <row r="430">
          <cell r="A430" t="str">
            <v>Other</v>
          </cell>
        </row>
        <row r="431">
          <cell r="A431" t="str">
            <v>Other</v>
          </cell>
        </row>
        <row r="432">
          <cell r="A432" t="str">
            <v>Other</v>
          </cell>
        </row>
        <row r="433">
          <cell r="A433" t="str">
            <v>Other</v>
          </cell>
        </row>
        <row r="434">
          <cell r="A434" t="str">
            <v>Other</v>
          </cell>
        </row>
        <row r="435">
          <cell r="A435" t="str">
            <v>Other</v>
          </cell>
        </row>
        <row r="436">
          <cell r="A436" t="str">
            <v>Other</v>
          </cell>
        </row>
        <row r="437">
          <cell r="A437" t="str">
            <v>Other</v>
          </cell>
        </row>
        <row r="438">
          <cell r="A438" t="str">
            <v>Other</v>
          </cell>
        </row>
        <row r="439">
          <cell r="A439" t="str">
            <v>Other</v>
          </cell>
        </row>
        <row r="440">
          <cell r="A440" t="str">
            <v>Other</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
      <sheetName val="EFIN Reconciliation"/>
      <sheetName val="Step 1 - Payroll"/>
      <sheetName val="Step 1A. "/>
      <sheetName val="1B."/>
      <sheetName val="1C."/>
      <sheetName val="1D."/>
      <sheetName val="1B Salary scales -UCD Admin"/>
      <sheetName val="1B. Academic"/>
      <sheetName val="Researcher Salary Scales. "/>
      <sheetName val="Student Stipend."/>
      <sheetName val="2."/>
      <sheetName val="3."/>
      <sheetName val="4."/>
      <sheetName val="Depreciation"/>
      <sheetName val="5."/>
      <sheetName val="6."/>
      <sheetName val="Project Budget EURO"/>
      <sheetName val="All job positions."/>
      <sheetName val="Project Budget NON-EURO"/>
      <sheetName val="Not in Use"/>
    </sheetNames>
    <sheetDataSet>
      <sheetData sheetId="0"/>
      <sheetData sheetId="1"/>
      <sheetData sheetId="2"/>
      <sheetData sheetId="3"/>
      <sheetData sheetId="4"/>
      <sheetData sheetId="5"/>
      <sheetData sheetId="6"/>
      <sheetData sheetId="7"/>
      <sheetData sheetId="8"/>
      <sheetData sheetId="9"/>
      <sheetData sheetId="10">
        <row r="5">
          <cell r="A5" t="str">
            <v>PhD Student / Research Masters Student</v>
          </cell>
          <cell r="B5" t="str">
            <v xml:space="preserve">EUR </v>
          </cell>
          <cell r="C5" t="str">
            <v xml:space="preserve">EUR </v>
          </cell>
          <cell r="D5" t="str">
            <v xml:space="preserve">EUR </v>
          </cell>
          <cell r="E5" t="str">
            <v xml:space="preserve">EUR </v>
          </cell>
          <cell r="F5" t="str">
            <v xml:space="preserve">EUR </v>
          </cell>
        </row>
        <row r="6">
          <cell r="A6" t="str">
            <v>Student stipend</v>
          </cell>
          <cell r="B6">
            <v>25000</v>
          </cell>
          <cell r="C6">
            <v>25000</v>
          </cell>
          <cell r="D6">
            <v>25000</v>
          </cell>
          <cell r="E6">
            <v>25000</v>
          </cell>
          <cell r="F6">
            <v>25000</v>
          </cell>
        </row>
        <row r="7">
          <cell r="A7" t="str">
            <v>Masters by Research  Student - Stipend</v>
          </cell>
          <cell r="B7">
            <v>25000</v>
          </cell>
          <cell r="C7">
            <v>25000</v>
          </cell>
          <cell r="D7">
            <v>0</v>
          </cell>
          <cell r="E7">
            <v>0</v>
          </cell>
          <cell r="F7">
            <v>0</v>
          </cell>
        </row>
        <row r="8">
          <cell r="A8" t="str">
            <v>Medical Practitioner MD or PhD training</v>
          </cell>
          <cell r="B8">
            <v>71224.167071128119</v>
          </cell>
          <cell r="C8">
            <v>71224.167071128119</v>
          </cell>
          <cell r="D8">
            <v>76824.797829570045</v>
          </cell>
          <cell r="E8">
            <v>0</v>
          </cell>
          <cell r="F8">
            <v>0</v>
          </cell>
        </row>
        <row r="9">
          <cell r="A9" t="str">
            <v>College of Arts and Humanities  - EU Fees</v>
          </cell>
          <cell r="B9">
            <v>7061.6</v>
          </cell>
          <cell r="C9">
            <v>7130</v>
          </cell>
          <cell r="D9">
            <v>7415.2</v>
          </cell>
          <cell r="E9">
            <v>7711.808</v>
          </cell>
          <cell r="F9">
            <v>8020.2803199999998</v>
          </cell>
        </row>
        <row r="10">
          <cell r="A10" t="str">
            <v>College of Arts and Humanities  - NON-EU Fees</v>
          </cell>
          <cell r="B10">
            <v>13603.2</v>
          </cell>
          <cell r="C10">
            <v>13730</v>
          </cell>
          <cell r="D10">
            <v>14279.2</v>
          </cell>
          <cell r="E10">
            <v>14850.368</v>
          </cell>
          <cell r="F10">
            <v>15444.382720000001</v>
          </cell>
        </row>
        <row r="11">
          <cell r="A11" t="str">
            <v>College of Business - EU Fees</v>
          </cell>
          <cell r="B11">
            <v>7061.6</v>
          </cell>
          <cell r="C11">
            <v>7130</v>
          </cell>
          <cell r="D11">
            <v>7415.2</v>
          </cell>
          <cell r="E11">
            <v>7711.808</v>
          </cell>
          <cell r="F11">
            <v>8020.2803199999998</v>
          </cell>
        </row>
        <row r="12">
          <cell r="A12" t="str">
            <v>College of Business - NON-EU Fees</v>
          </cell>
          <cell r="B12">
            <v>13603.2</v>
          </cell>
          <cell r="C12">
            <v>13730</v>
          </cell>
          <cell r="D12">
            <v>14279.2</v>
          </cell>
          <cell r="E12">
            <v>14850.368</v>
          </cell>
          <cell r="F12">
            <v>15444.382720000001</v>
          </cell>
        </row>
        <row r="13">
          <cell r="A13" t="str">
            <v>College of Engineering and Architecture - EU Fees</v>
          </cell>
          <cell r="B13">
            <v>7945.6</v>
          </cell>
          <cell r="C13">
            <v>8020</v>
          </cell>
          <cell r="D13">
            <v>8340.8000000000011</v>
          </cell>
          <cell r="E13">
            <v>8674.4320000000007</v>
          </cell>
          <cell r="F13">
            <v>9021.4092800000017</v>
          </cell>
        </row>
        <row r="14">
          <cell r="A14" t="str">
            <v>College of Engineering and Architecture - NON-EU Fees</v>
          </cell>
          <cell r="B14">
            <v>15288</v>
          </cell>
          <cell r="C14">
            <v>15440</v>
          </cell>
          <cell r="D14">
            <v>16057.6</v>
          </cell>
          <cell r="E14">
            <v>16699.904000000002</v>
          </cell>
          <cell r="F14">
            <v>17367.900160000005</v>
          </cell>
        </row>
        <row r="15">
          <cell r="A15" t="str">
            <v>College of Health and Agricultural Sciences - EU Fees</v>
          </cell>
          <cell r="B15">
            <v>7945.6</v>
          </cell>
          <cell r="C15">
            <v>8020</v>
          </cell>
          <cell r="D15">
            <v>8340.8000000000011</v>
          </cell>
          <cell r="E15">
            <v>8674.4320000000007</v>
          </cell>
          <cell r="F15">
            <v>9021.4092800000017</v>
          </cell>
        </row>
        <row r="16">
          <cell r="A16" t="str">
            <v>College of Health and Agricultural Sciences - NON-EU Fees</v>
          </cell>
          <cell r="B16">
            <v>15288</v>
          </cell>
          <cell r="C16">
            <v>15440</v>
          </cell>
          <cell r="D16">
            <v>16057.6</v>
          </cell>
          <cell r="E16">
            <v>16699.904000000002</v>
          </cell>
          <cell r="F16">
            <v>17367.900160000005</v>
          </cell>
        </row>
        <row r="17">
          <cell r="A17" t="str">
            <v>College of Science - EU Fees</v>
          </cell>
          <cell r="B17">
            <v>7945.6</v>
          </cell>
          <cell r="C17">
            <v>8020</v>
          </cell>
          <cell r="D17">
            <v>8340.8000000000011</v>
          </cell>
          <cell r="E17">
            <v>8674.4320000000007</v>
          </cell>
          <cell r="F17">
            <v>9021.4092800000017</v>
          </cell>
        </row>
        <row r="18">
          <cell r="A18" t="str">
            <v>College of Science - NON-EU Fees</v>
          </cell>
          <cell r="B18">
            <v>15288</v>
          </cell>
          <cell r="C18">
            <v>15440</v>
          </cell>
          <cell r="D18">
            <v>16057.6</v>
          </cell>
          <cell r="E18">
            <v>16699.904000000002</v>
          </cell>
          <cell r="F18">
            <v>17367.900160000005</v>
          </cell>
        </row>
        <row r="19">
          <cell r="A19" t="str">
            <v>College of Social Sciences and Law - EU Fees</v>
          </cell>
          <cell r="B19">
            <v>7061.6</v>
          </cell>
          <cell r="C19">
            <v>7130</v>
          </cell>
          <cell r="D19">
            <v>7415.2</v>
          </cell>
          <cell r="E19">
            <v>7711.808</v>
          </cell>
          <cell r="F19">
            <v>8020.2803199999998</v>
          </cell>
        </row>
        <row r="20">
          <cell r="A20" t="str">
            <v>College of Social Sciences and Law - NON-EU Fees</v>
          </cell>
          <cell r="B20">
            <v>13603.2</v>
          </cell>
          <cell r="C20">
            <v>13730</v>
          </cell>
          <cell r="D20">
            <v>14279.2</v>
          </cell>
          <cell r="E20">
            <v>14850.368</v>
          </cell>
          <cell r="F20">
            <v>15444.382720000001</v>
          </cell>
        </row>
      </sheetData>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D632DB1-92EF-48E8-B3B7-CAA2CA22E993}" name="Table24" displayName="Table24" ref="A35:A47" totalsRowShown="0" headerRowDxfId="40" dataDxfId="39" tableBorderDxfId="38">
  <autoFilter ref="A35:A47" xr:uid="{5D632DB1-92EF-48E8-B3B7-CAA2CA22E993}"/>
  <tableColumns count="1">
    <tableColumn id="1" xr3:uid="{96A394D9-5FFF-48DE-8D58-8FF93B08F431}" name="Select relevant graduate fee" dataDxfId="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70F90C5-7FA3-4065-82DB-BE74A9792581}" name="Table25" displayName="Table25" ref="A50:A52" totalsRowShown="0">
  <autoFilter ref="A50:A52" xr:uid="{770F90C5-7FA3-4065-82DB-BE74A9792581}"/>
  <tableColumns count="1">
    <tableColumn id="1" xr3:uid="{C5E1B7D1-E68B-4C8F-B113-0C0F438A7207}" name="Select student stipen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BE4098-5793-4C31-A5D2-3EAF41E79A40}" name="Table2" displayName="Table2" ref="A1:A3" totalsRowShown="0">
  <autoFilter ref="A1:A3" xr:uid="{D6BE4098-5793-4C31-A5D2-3EAF41E79A40}"/>
  <tableColumns count="1">
    <tableColumn id="1" xr3:uid="{4DFBCD9B-DAF0-4B6A-9DE5-2DF41048BA31}" name="Selecte 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7F8AC8-F853-4BAF-B08A-4EE3B3EE2DE1}" name="Table3" displayName="Table3" ref="A6:A38" totalsRowShown="0" dataDxfId="36" tableBorderDxfId="35">
  <autoFilter ref="A6:A38" xr:uid="{347F8AC8-F853-4BAF-B08A-4EE3B3EE2DE1}"/>
  <tableColumns count="1">
    <tableColumn id="1" xr3:uid="{C456D7B1-AC2F-44CE-BD67-34B654242C10}" name="Select grade and applicable point on scale " dataDxfId="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72D447-6DB6-48E8-B063-D1CA03A6BD3A}" name="Table4" displayName="Table4" ref="E4:E10" totalsRowShown="0" headerRowDxfId="33">
  <autoFilter ref="E4:E10" xr:uid="{AD72D447-6DB6-48E8-B063-D1CA03A6BD3A}"/>
  <tableColumns count="1">
    <tableColumn id="1" xr3:uid="{CB60B1D0-53A9-4F09-A1A6-77F98EA2AD4C}" name="Select time commitment (minimum for PI is 25%)"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36B116-C06F-43A2-AC33-D51B00B07C87}" name="Table6" displayName="Table6" ref="E13:E21" totalsRowShown="0">
  <autoFilter ref="E13:E21" xr:uid="{9336B116-C06F-43A2-AC33-D51B00B07C87}"/>
  <tableColumns count="1">
    <tableColumn id="1" xr3:uid="{560EC722-A7CB-4101-8B7E-8B9093257D95}" name="Please select time commitment" dataDxfId="3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8AE834-488F-4E43-8A22-877A76DC0404}" name="Table7" displayName="Table7" ref="E23:E27" totalsRowShown="0">
  <autoFilter ref="E23:E27" xr:uid="{CB8AE834-488F-4E43-8A22-877A76DC0404}"/>
  <tableColumns count="1">
    <tableColumn id="1" xr3:uid="{E14CD38A-5671-4AF7-B903-7DA30021B1E1}" name="Select % of existing academic commitment replaced" dataDxfId="3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A839FED-143E-491E-A141-BAE6D15F6DF5}" name="Table8" displayName="Table8" ref="E29:E31" totalsRowShown="0" dataDxfId="29">
  <autoFilter ref="E29:E31" xr:uid="{9A839FED-143E-491E-A141-BAE6D15F6DF5}"/>
  <tableColumns count="1">
    <tableColumn id="1" xr3:uid="{B5589A2B-D9DF-4318-9A97-7DEED47B88E2}" name="Select relevent grade " dataDxfId="2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A39B4AF-FC6C-433C-AF0B-D9ED679D1F54}" name="Table10" displayName="Table10" ref="C4:C11" totalsRowShown="0" headerRowDxfId="27" dataDxfId="25" headerRowBorderDxfId="26" tableBorderDxfId="24">
  <autoFilter ref="C4:C11" xr:uid="{4A39B4AF-FC6C-433C-AF0B-D9ED679D1F54}"/>
  <tableColumns count="1">
    <tableColumn id="1" xr3:uid="{0F9509DB-55F3-4452-9307-C0D2F33E475F}" name="Select grade and applicable point on scale " dataDxfId="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04D17F-B3E2-4D41-8A19-80628E43ECBC}" name="Table1" displayName="Table1" ref="G2:G13" totalsRowShown="0" headerRowDxfId="22">
  <autoFilter ref="G2:G13" xr:uid="{7104D17F-B3E2-4D41-8A19-80628E43ECBC}"/>
  <tableColumns count="1">
    <tableColumn id="1" xr3:uid="{A5CE7667-1E3B-4BFA-8B03-FA814B80DC33}" name="Select one "/>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F8E9CA-F569-47A5-BE08-6FE0DCF03BC5}" name="Table5" displayName="Table5" ref="G15:G23" totalsRowShown="0" headerRowDxfId="21">
  <autoFilter ref="G15:G23" xr:uid="{D7F8E9CA-F569-47A5-BE08-6FE0DCF03BC5}"/>
  <tableColumns count="1">
    <tableColumn id="1" xr3:uid="{7EDCA769-1794-4530-A23E-4FA48AB5946A}" name="Select on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D2E138-C7C3-48AA-8452-1C838BF896CE}" name="Table9" displayName="Table9" ref="G25:G30" totalsRowShown="0">
  <autoFilter ref="G25:G30" xr:uid="{5BD2E138-C7C3-48AA-8452-1C838BF896CE}"/>
  <tableColumns count="1">
    <tableColumn id="1" xr3:uid="{2C3F039D-CAC8-4CAF-ADAC-687295D039C4}" name="Select one "/>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8A2817F-C99C-4C57-BF72-BD351E2A9581}" name="Table11" displayName="Table11" ref="G34:G49" totalsRowShown="0">
  <autoFilter ref="G34:G49" xr:uid="{78A2817F-C99C-4C57-BF72-BD351E2A9581}"/>
  <tableColumns count="1">
    <tableColumn id="1" xr3:uid="{AE46179B-0ADD-4A3E-B6AC-6C9F85051400}" name="Select one "/>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9322B4-88DF-49A8-AEE9-C707D012A0DC}" name="Table12" displayName="Table12" ref="G51:G53" totalsRowShown="0">
  <autoFilter ref="G51:G53" xr:uid="{EF9322B4-88DF-49A8-AEE9-C707D012A0DC}"/>
  <tableColumns count="1">
    <tableColumn id="1" xr3:uid="{4EA3B4AF-018E-4839-848D-B811479B003B}" name="Select one "/>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49D272F-C203-4554-A5AD-1F95D4330139}" name="Table13" displayName="Table13" ref="G55:G59" totalsRowShown="0">
  <autoFilter ref="G55:G59" xr:uid="{149D272F-C203-4554-A5AD-1F95D4330139}"/>
  <tableColumns count="1">
    <tableColumn id="1" xr3:uid="{555DC643-5CDF-4969-872E-5E18FA176A9D}" name="Select one "/>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4A3B8D-D2F5-4ADE-AD60-F6AC91C96BEB}" name="Table14" displayName="Table14" ref="A44:A46" totalsRowShown="0" headerRowDxfId="20">
  <autoFilter ref="A44:A46" xr:uid="{FA4A3B8D-D2F5-4ADE-AD60-F6AC91C96BEB}"/>
  <tableColumns count="1">
    <tableColumn id="1" xr3:uid="{464DA2E9-3FFB-44D6-8415-A7DC75246D15}" name="Select on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3869CB5-4F89-4D44-83BA-2DFB2FBCDF76}" name="Table16" displayName="Table16" ref="A48:A50" totalsRowShown="0" headerRowDxfId="19" tableBorderDxfId="18">
  <autoFilter ref="A48:A50" xr:uid="{43869CB5-4F89-4D44-83BA-2DFB2FBCDF76}"/>
  <tableColumns count="1">
    <tableColumn id="1" xr3:uid="{7185C3BE-76BE-465A-A8B7-5F3972AE907A}" name="Select one "/>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044AB7B-6E6F-4070-8293-CAE95E39C62D}" name="Table17" displayName="Table17" ref="A52:A66" totalsRowShown="0">
  <autoFilter ref="A52:A66" xr:uid="{8044AB7B-6E6F-4070-8293-CAE95E39C62D}"/>
  <tableColumns count="1">
    <tableColumn id="1" xr3:uid="{111E92CE-1E4C-47BC-B028-7939EABE63FE}" name="Month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4B7716C-F9C8-41E0-A734-F031A5DD5443}" name="Table18" displayName="Table18" ref="G62:G71" totalsRowShown="0">
  <autoFilter ref="G62:G71" xr:uid="{44B7716C-F9C8-41E0-A734-F031A5DD5443}"/>
  <tableColumns count="1">
    <tableColumn id="1" xr3:uid="{C9A91112-E1E0-42FF-9165-14E9F98E05F3}" name="Select one: "/>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2720F85-022E-4387-9ED0-CC1FF0EF0162}" name="Table19" displayName="Table19" ref="G73:G84" totalsRowShown="0">
  <autoFilter ref="G73:G84" xr:uid="{12720F85-022E-4387-9ED0-CC1FF0EF0162}"/>
  <tableColumns count="1">
    <tableColumn id="1" xr3:uid="{2F32B3DB-5846-4826-9D60-A9994EBA9E28}" name="Select one: "/>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C37F8E4-A58A-4402-907D-10B7A11F3572}" name="Table20" displayName="Table20" ref="A70:A138" totalsRowShown="0" headerRowDxfId="17" dataDxfId="16" tableBorderDxfId="15">
  <autoFilter ref="A70:A138" xr:uid="{CC37F8E4-A58A-4402-907D-10B7A11F3572}"/>
  <tableColumns count="1">
    <tableColumn id="1" xr3:uid="{31F8B90C-79A0-4C7C-B937-010FEB5AB803}" name="Select academic grade and point on scale" dataDxfId="1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705B209-996B-43C1-97B5-439776418F71}" name="Table22" displayName="Table22" ref="G87:G90" totalsRowShown="0">
  <autoFilter ref="G87:G90" xr:uid="{2705B209-996B-43C1-97B5-439776418F71}"/>
  <tableColumns count="1">
    <tableColumn id="1" xr3:uid="{7D6DF4BB-4B34-4BA0-9186-E208F6CCFA05}" name="Select one: "/>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0CBECB5-8654-44D0-A4C5-62ABCAB43A83}" name="Table15" displayName="Table15" ref="G93:G95" totalsRowShown="0">
  <autoFilter ref="G93:G95" xr:uid="{50CBECB5-8654-44D0-A4C5-62ABCAB43A83}"/>
  <tableColumns count="1">
    <tableColumn id="1" xr3:uid="{03E647A4-4A07-49DE-9C51-6BF0965C05BA}" name="Select one: "/>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8FF3B26-13FD-4DA8-A44D-170E25FA8BDD}" name="Table21" displayName="Table21" ref="G100:G105" totalsRowShown="0" dataDxfId="13">
  <autoFilter ref="G100:G105" xr:uid="{18FF3B26-13FD-4DA8-A44D-170E25FA8BDD}"/>
  <tableColumns count="1">
    <tableColumn id="1" xr3:uid="{CF8F399B-66C8-4D9B-B06D-E349A10D812F}" name="Select one: " dataDxfId="1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C6463A1-B414-45F1-B8FE-72C59A0E818C}" name="Table23" displayName="Table23" ref="G109:H112" totalsRowShown="0">
  <autoFilter ref="G109:H112" xr:uid="{8C6463A1-B414-45F1-B8FE-72C59A0E818C}"/>
  <tableColumns count="2">
    <tableColumn id="1" xr3:uid="{AA833C27-DDC0-4616-88DF-6CC2FFFF802A}" name="Select relevant answer"/>
    <tableColumn id="2" xr3:uid="{F314D677-0701-483F-B28A-CD066047D697}" name="25%" dataDxfId="1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49BDA03-F1D9-41B3-8D8D-7FD92A6F0681}" name="Table26" displayName="Table26" ref="A144:A212" totalsRowShown="0" dataDxfId="10">
  <autoFilter ref="A144:A212" xr:uid="{649BDA03-F1D9-41B3-8D8D-7FD92A6F0681}"/>
  <tableColumns count="1">
    <tableColumn id="1" xr3:uid="{EE2C5385-9617-46A7-B0F7-A5D3D315147D}" name="Select admin grade and point on scale" dataDxfId="9"/>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757B080-B4E6-4A75-B207-9E428DB53EE7}" name="Table27" displayName="Table27" ref="E114:E117" totalsRowShown="0">
  <autoFilter ref="E114:E117" xr:uid="{4757B080-B4E6-4A75-B207-9E428DB53EE7}"/>
  <tableColumns count="1">
    <tableColumn id="1" xr3:uid="{F7BDE15F-A0AD-45BA-8D34-113C821D24EC}" name="Column1"/>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6332AAC-3ECF-4A88-928D-71F07417AF91}" name="Table28" displayName="Table28" ref="E122:E146" totalsRowShown="0" tableBorderDxfId="8">
  <autoFilter ref="E122:E146" xr:uid="{56332AAC-3ECF-4A88-928D-71F07417AF91}"/>
  <tableColumns count="1">
    <tableColumn id="1" xr3:uid="{19C9EE6E-216F-44BA-9AE5-7EC328E09FB0}" name="Select the relevant team member"/>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B3D28DD-3DED-4B60-83D6-D13AAE6C6957}" name="Table29" displayName="Table29" ref="E150:E154" totalsRowShown="0" headerRowDxfId="7" headerRowBorderDxfId="6" tableBorderDxfId="5" totalsRowBorderDxfId="4">
  <autoFilter ref="E150:E154" xr:uid="{EB3D28DD-3DED-4B60-83D6-D13AAE6C6957}"/>
  <tableColumns count="1">
    <tableColumn id="1" xr3:uid="{4F51AF32-5BE3-4D7E-ACA2-3258DEB0C241}" name="Research travel "/>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F68A015-4E4B-4464-A229-6AAA29EDA333}" name="Table2931" displayName="Table2931" ref="G150:G154" totalsRowShown="0" headerRowDxfId="3" headerRowBorderDxfId="2" tableBorderDxfId="1" totalsRowBorderDxfId="0">
  <autoFilter ref="G150:G154" xr:uid="{EF68A015-4E4B-4464-A229-6AAA29EDA333}"/>
  <tableColumns count="1">
    <tableColumn id="1" xr3:uid="{098D7D0C-E847-4A18-97CE-FA26B71AEC27}" name="Research travel "/>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013769A-EA10-4C91-B838-B0317601B532}" name="Table31" displayName="Table31" ref="E156:E162" totalsRowShown="0">
  <autoFilter ref="E156:E162" xr:uid="{D013769A-EA10-4C91-B838-B0317601B532}"/>
  <tableColumns count="1">
    <tableColumn id="1" xr3:uid="{DD543684-FBB8-4438-A9B6-01BEA50CD6A9}" name="Column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0BBD871-568C-44AB-BFED-EEDAABB7BCE6}" name="Table533" displayName="Table533" ref="G116:G120" totalsRowShown="0">
  <autoFilter ref="G116:G120" xr:uid="{B0BBD871-568C-44AB-BFED-EEDAABB7BCE6}"/>
  <tableColumns count="1">
    <tableColumn id="1" xr3:uid="{173EB6B6-8A95-44B4-B44F-8A2B6CFC3284}" name="Select on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hyperlink" Target="https://www.sfi.ie/funding/sfi-policies-and-guidance/budget-finance-related-policies/Grant-Budget-Policy-June-2021.pdf" TargetMode="Externa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18.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79C6B-DE95-4AC0-B337-925D066CF325}">
  <sheetPr codeName="Sheet1"/>
  <dimension ref="A1:N8"/>
  <sheetViews>
    <sheetView tabSelected="1" view="pageBreakPreview" topLeftCell="A2" zoomScaleNormal="100" zoomScaleSheetLayoutView="100" workbookViewId="0">
      <selection activeCell="K14" sqref="K14"/>
    </sheetView>
  </sheetViews>
  <sheetFormatPr defaultRowHeight="15" x14ac:dyDescent="0.25"/>
  <cols>
    <col min="7" max="7" width="8.28515625" customWidth="1"/>
    <col min="8" max="8" width="10.85546875" customWidth="1"/>
    <col min="11" max="11" width="28.140625" customWidth="1"/>
  </cols>
  <sheetData>
    <row r="1" spans="1:14" x14ac:dyDescent="0.25">
      <c r="H1" s="382" t="s">
        <v>282</v>
      </c>
      <c r="I1" s="383"/>
      <c r="J1" s="383"/>
      <c r="K1" s="384"/>
      <c r="M1" s="343" t="s">
        <v>519</v>
      </c>
    </row>
    <row r="2" spans="1:14" x14ac:dyDescent="0.25">
      <c r="H2" s="385" t="s">
        <v>547</v>
      </c>
      <c r="I2" s="386"/>
      <c r="J2" s="386"/>
      <c r="K2" s="387"/>
      <c r="M2" t="s">
        <v>522</v>
      </c>
    </row>
    <row r="3" spans="1:14" x14ac:dyDescent="0.25">
      <c r="H3" s="385" t="s">
        <v>283</v>
      </c>
      <c r="I3" s="386"/>
      <c r="J3" s="386"/>
      <c r="K3" s="387"/>
      <c r="M3">
        <v>91509</v>
      </c>
      <c r="N3" t="s">
        <v>520</v>
      </c>
    </row>
    <row r="4" spans="1:14" x14ac:dyDescent="0.25">
      <c r="H4" s="388" t="s">
        <v>533</v>
      </c>
      <c r="I4" s="389"/>
      <c r="J4" s="389"/>
      <c r="K4" s="390"/>
      <c r="M4">
        <v>92056</v>
      </c>
      <c r="N4" t="s">
        <v>521</v>
      </c>
    </row>
    <row r="5" spans="1:14" ht="78" customHeight="1" thickBot="1" x14ac:dyDescent="0.3">
      <c r="A5" s="380" t="s">
        <v>538</v>
      </c>
      <c r="B5" s="381"/>
      <c r="C5" s="381"/>
      <c r="D5" s="381"/>
      <c r="E5" s="381"/>
      <c r="F5" s="381"/>
      <c r="G5" s="381"/>
      <c r="H5" s="391"/>
      <c r="I5" s="392"/>
      <c r="J5" s="392"/>
      <c r="K5" s="393"/>
    </row>
    <row r="6" spans="1:14" x14ac:dyDescent="0.25">
      <c r="H6" t="s">
        <v>537</v>
      </c>
    </row>
    <row r="7" spans="1:14" x14ac:dyDescent="0.25">
      <c r="I7" t="s">
        <v>190</v>
      </c>
    </row>
    <row r="8" spans="1:14" x14ac:dyDescent="0.25">
      <c r="H8" t="s">
        <v>545</v>
      </c>
    </row>
  </sheetData>
  <sheetProtection algorithmName="SHA-512" hashValue="wOsUZE4n9n89V/lzPf1qFnveyt4n52onzmOePgVG4vo/AOqE0U81AYU7JV/FeemIA4tJoMWInSuT9dFexNeDeQ==" saltValue="PL7VXzSb9X2beCaOG2bgPg==" spinCount="100000" sheet="1" objects="1" scenarios="1"/>
  <mergeCells count="5">
    <mergeCell ref="A5:G5"/>
    <mergeCell ref="H1:K1"/>
    <mergeCell ref="H2:K2"/>
    <mergeCell ref="H3:K3"/>
    <mergeCell ref="H4:K5"/>
  </mergeCells>
  <pageMargins left="0.7" right="0.7" top="0.75" bottom="0.75" header="0.3" footer="0.3"/>
  <pageSetup paperSize="9" orientation="portrait" horizontalDpi="4294967293"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0D12-4DB8-410E-906D-F107E2A195E7}">
  <dimension ref="A2:K28"/>
  <sheetViews>
    <sheetView workbookViewId="0">
      <selection activeCell="C32" sqref="C32"/>
    </sheetView>
  </sheetViews>
  <sheetFormatPr defaultRowHeight="15" x14ac:dyDescent="0.25"/>
  <cols>
    <col min="1" max="1" width="12" bestFit="1" customWidth="1"/>
    <col min="2" max="2" width="26.140625" bestFit="1" customWidth="1"/>
    <col min="3" max="3" width="43.28515625" bestFit="1" customWidth="1"/>
    <col min="4" max="4" width="12.7109375" style="269" bestFit="1" customWidth="1"/>
    <col min="5" max="5" width="11.28515625" bestFit="1" customWidth="1"/>
    <col min="6" max="9" width="10.5703125" bestFit="1" customWidth="1"/>
    <col min="10" max="10" width="10.28515625" bestFit="1" customWidth="1"/>
  </cols>
  <sheetData>
    <row r="2" spans="1:11" x14ac:dyDescent="0.25">
      <c r="A2" s="341" t="s">
        <v>461</v>
      </c>
      <c r="B2" s="340" t="s">
        <v>518</v>
      </c>
      <c r="C2" s="340" t="s">
        <v>504</v>
      </c>
      <c r="D2" s="297"/>
      <c r="E2" s="274" t="s">
        <v>108</v>
      </c>
      <c r="F2" s="274" t="s">
        <v>109</v>
      </c>
      <c r="G2" s="274" t="s">
        <v>110</v>
      </c>
      <c r="H2" s="274" t="s">
        <v>111</v>
      </c>
      <c r="I2" s="274" t="s">
        <v>193</v>
      </c>
    </row>
    <row r="3" spans="1:11" x14ac:dyDescent="0.25">
      <c r="A3" s="275">
        <v>92980</v>
      </c>
      <c r="B3" s="276" t="s">
        <v>462</v>
      </c>
      <c r="C3" s="339" t="s">
        <v>505</v>
      </c>
      <c r="D3" s="298">
        <f t="shared" ref="D3:D16" si="0">SUM(E3:I3)</f>
        <v>0</v>
      </c>
      <c r="E3" s="277">
        <f>'Step 1A. '!B38</f>
        <v>0</v>
      </c>
      <c r="F3" s="277">
        <f>'Step 1A. '!F45</f>
        <v>0</v>
      </c>
      <c r="G3" s="277">
        <f>'Step 1A. '!F52</f>
        <v>0</v>
      </c>
      <c r="H3" s="277">
        <f>'Step 1A. '!F60</f>
        <v>0</v>
      </c>
      <c r="I3" s="277">
        <f>'Step 1A. '!F68</f>
        <v>0</v>
      </c>
    </row>
    <row r="4" spans="1:11" x14ac:dyDescent="0.25">
      <c r="A4" s="275">
        <v>91999</v>
      </c>
      <c r="B4" s="278" t="s">
        <v>463</v>
      </c>
      <c r="C4" s="339" t="s">
        <v>506</v>
      </c>
      <c r="D4" s="298">
        <f t="shared" si="0"/>
        <v>0</v>
      </c>
      <c r="E4" s="277">
        <f>'Step 1A. '!D37+'1B.'!D39+'1C.'!D59+'1D.'!D48</f>
        <v>0</v>
      </c>
      <c r="F4" s="277">
        <f>'Step 1A. '!D44+'1B.'!D46+'1C.'!D64+'1D.'!D55</f>
        <v>0</v>
      </c>
      <c r="G4" s="277">
        <f>'Step 1A. '!D51+'1B.'!D53+'1C.'!D70+'1D.'!D62</f>
        <v>0</v>
      </c>
      <c r="H4" s="277">
        <f>'Step 1A. '!D59+'1B.'!D61+'1C.'!D76+'1D.'!D70</f>
        <v>0</v>
      </c>
      <c r="I4" s="277">
        <f>'Step 1A. '!D67+'1B.'!D69+'1C.'!D83+'1D.'!D78</f>
        <v>0</v>
      </c>
      <c r="K4" s="301" t="s">
        <v>190</v>
      </c>
    </row>
    <row r="5" spans="1:11" x14ac:dyDescent="0.25">
      <c r="A5" s="342">
        <v>91509</v>
      </c>
      <c r="B5" s="278" t="s">
        <v>503</v>
      </c>
      <c r="C5" s="339" t="s">
        <v>507</v>
      </c>
      <c r="D5" s="298">
        <f>SUM(E5:I5)</f>
        <v>0</v>
      </c>
      <c r="E5" s="277">
        <f>+'Step 1A. '!C39+'1B.'!C41+'1C.'!C59+'1D.'!C48</f>
        <v>0</v>
      </c>
      <c r="F5" s="277">
        <f>+'Step 1A. '!C44+'1B.'!C46+'1C.'!C65+'1D.'!C55</f>
        <v>0</v>
      </c>
      <c r="G5" s="277">
        <f>'Step 1A. '!C53+'1B.'!C53+'1C.'!C70+'1D.'!C62</f>
        <v>0</v>
      </c>
      <c r="H5" s="277">
        <f>'Step 1A. '!C61+'1B.'!C61+'1C.'!C76+'1D.'!C70</f>
        <v>0</v>
      </c>
      <c r="I5" s="277">
        <f>'Step 1A. '!C67+'1B.'!C71+'1C.'!C84+'1D.'!C80</f>
        <v>0</v>
      </c>
      <c r="K5" t="s">
        <v>190</v>
      </c>
    </row>
    <row r="6" spans="1:11" x14ac:dyDescent="0.25">
      <c r="A6" s="275">
        <v>91997</v>
      </c>
      <c r="B6" s="278" t="s">
        <v>464</v>
      </c>
      <c r="C6" s="339" t="s">
        <v>508</v>
      </c>
      <c r="D6" s="298">
        <f t="shared" si="0"/>
        <v>0</v>
      </c>
      <c r="E6" s="277">
        <f>'Step 1A. '!E39+'1B.'!E39+'1C.'!E59+'1D.'!E48</f>
        <v>0</v>
      </c>
      <c r="F6" s="277">
        <f>'Step 1A. '!E44+'1B.'!E46+'1C.'!E65+'1D.'!E55</f>
        <v>0</v>
      </c>
      <c r="G6" s="277">
        <f>'Step 1A. '!E51+'1B.'!E53+'1C.'!E70+'1D.'!E62</f>
        <v>0</v>
      </c>
      <c r="H6" s="277">
        <f>'Step 1A. '!E59+'1B.'!E61+'1C.'!E76+'1D.'!E70</f>
        <v>0</v>
      </c>
      <c r="I6" s="277">
        <f>'Step 1A. '!E67+'1B.'!E69+'1C.'!E83+'1D.'!E78</f>
        <v>0</v>
      </c>
    </row>
    <row r="7" spans="1:11" x14ac:dyDescent="0.25">
      <c r="A7" s="275">
        <v>92056</v>
      </c>
      <c r="B7" s="278" t="s">
        <v>465</v>
      </c>
      <c r="C7" s="339" t="s">
        <v>509</v>
      </c>
      <c r="D7" s="298">
        <f t="shared" si="0"/>
        <v>0</v>
      </c>
      <c r="E7" s="277">
        <f>'1C.'!G59</f>
        <v>0</v>
      </c>
      <c r="F7" s="277">
        <f>'1C.'!G63</f>
        <v>0</v>
      </c>
      <c r="G7" s="277">
        <f>'1C.'!G69</f>
        <v>0</v>
      </c>
      <c r="H7" s="277">
        <f>'1C.'!G75</f>
        <v>0</v>
      </c>
      <c r="I7" s="277">
        <f>'1C.'!G84</f>
        <v>0</v>
      </c>
    </row>
    <row r="8" spans="1:11" x14ac:dyDescent="0.25">
      <c r="A8" s="275">
        <v>92093</v>
      </c>
      <c r="B8" s="278" t="s">
        <v>466</v>
      </c>
      <c r="C8" s="339" t="s">
        <v>510</v>
      </c>
      <c r="D8" s="298">
        <f t="shared" si="0"/>
        <v>0</v>
      </c>
      <c r="E8" s="277">
        <f>'1C.'!F59</f>
        <v>0</v>
      </c>
      <c r="F8" s="277">
        <f>'1C.'!F63</f>
        <v>0</v>
      </c>
      <c r="G8" s="277">
        <f>'1C.'!F69</f>
        <v>0</v>
      </c>
      <c r="H8" s="277">
        <f>'1C.'!F75</f>
        <v>0</v>
      </c>
      <c r="I8" s="277">
        <f>'1C.'!F82</f>
        <v>0</v>
      </c>
    </row>
    <row r="9" spans="1:11" x14ac:dyDescent="0.25">
      <c r="A9" s="275">
        <v>92299</v>
      </c>
      <c r="B9" s="278" t="s">
        <v>467</v>
      </c>
      <c r="C9" s="339" t="s">
        <v>511</v>
      </c>
      <c r="D9" s="298">
        <f t="shared" si="0"/>
        <v>0</v>
      </c>
      <c r="E9" s="277">
        <f>'4.'!D33</f>
        <v>0</v>
      </c>
      <c r="F9" s="277">
        <f>'4.'!E33</f>
        <v>0</v>
      </c>
      <c r="G9" s="277">
        <f>'4.'!F33</f>
        <v>0</v>
      </c>
      <c r="H9" s="277">
        <f>'4.'!G33</f>
        <v>0</v>
      </c>
      <c r="I9" s="277">
        <f>'4.'!H33</f>
        <v>0</v>
      </c>
    </row>
    <row r="10" spans="1:11" x14ac:dyDescent="0.25">
      <c r="A10" s="275">
        <v>92499</v>
      </c>
      <c r="B10" s="278" t="s">
        <v>468</v>
      </c>
      <c r="C10" s="339" t="s">
        <v>512</v>
      </c>
      <c r="D10" s="298">
        <f t="shared" si="0"/>
        <v>0</v>
      </c>
      <c r="E10" s="277">
        <f>'3.'!L21</f>
        <v>0</v>
      </c>
      <c r="F10" s="277">
        <f>'3.'!Q21</f>
        <v>0</v>
      </c>
      <c r="G10" s="277">
        <f>'3.'!V21</f>
        <v>0</v>
      </c>
      <c r="H10" s="277">
        <f>'3.'!AA21</f>
        <v>0</v>
      </c>
      <c r="I10" s="277">
        <f>'3.'!AF21</f>
        <v>0</v>
      </c>
    </row>
    <row r="11" spans="1:11" x14ac:dyDescent="0.25">
      <c r="A11" s="275">
        <v>92199</v>
      </c>
      <c r="B11" s="278" t="s">
        <v>469</v>
      </c>
      <c r="C11" s="339" t="s">
        <v>469</v>
      </c>
      <c r="D11" s="298">
        <f t="shared" si="0"/>
        <v>0</v>
      </c>
      <c r="E11" s="277">
        <f>'3.'!M21</f>
        <v>0</v>
      </c>
      <c r="F11" s="277">
        <f>'3.'!R21</f>
        <v>0</v>
      </c>
      <c r="G11" s="277">
        <f>'3.'!W21</f>
        <v>0</v>
      </c>
      <c r="H11" s="277">
        <f>'3.'!AB21</f>
        <v>0</v>
      </c>
      <c r="I11" s="277">
        <f>'3.'!AG21</f>
        <v>0</v>
      </c>
    </row>
    <row r="12" spans="1:11" x14ac:dyDescent="0.25">
      <c r="A12" s="275">
        <v>92699</v>
      </c>
      <c r="B12" s="278" t="s">
        <v>240</v>
      </c>
      <c r="C12" s="339" t="s">
        <v>240</v>
      </c>
      <c r="D12" s="298">
        <f t="shared" si="0"/>
        <v>0</v>
      </c>
      <c r="E12" s="277">
        <f>'2.'!D21</f>
        <v>0</v>
      </c>
      <c r="F12" s="277">
        <f>'2.'!E21</f>
        <v>0</v>
      </c>
      <c r="G12" s="277">
        <f>'2.'!F21</f>
        <v>0</v>
      </c>
      <c r="H12" s="277">
        <f>'2.'!G21</f>
        <v>0</v>
      </c>
      <c r="I12" s="277">
        <f>'2.'!H21</f>
        <v>0</v>
      </c>
    </row>
    <row r="13" spans="1:11" x14ac:dyDescent="0.25">
      <c r="A13" s="275">
        <v>92399</v>
      </c>
      <c r="B13" s="278" t="s">
        <v>470</v>
      </c>
      <c r="C13" s="339" t="s">
        <v>513</v>
      </c>
      <c r="D13" s="298">
        <f t="shared" si="0"/>
        <v>0</v>
      </c>
      <c r="E13" s="277">
        <f>'3.'!N21</f>
        <v>0</v>
      </c>
      <c r="F13" s="277">
        <f>'3.'!S21</f>
        <v>0</v>
      </c>
      <c r="G13" s="277">
        <f>'3.'!X21</f>
        <v>0</v>
      </c>
      <c r="H13" s="277">
        <f>'3.'!AC21</f>
        <v>0</v>
      </c>
      <c r="I13" s="277">
        <f>'3.'!AH21</f>
        <v>0</v>
      </c>
    </row>
    <row r="14" spans="1:11" x14ac:dyDescent="0.25">
      <c r="A14" s="275">
        <v>92915</v>
      </c>
      <c r="B14" s="278" t="s">
        <v>471</v>
      </c>
      <c r="C14" s="339" t="s">
        <v>514</v>
      </c>
      <c r="D14" s="298">
        <f t="shared" si="0"/>
        <v>0</v>
      </c>
      <c r="E14" s="277"/>
      <c r="F14" s="277"/>
      <c r="G14" s="277"/>
      <c r="H14" s="277"/>
      <c r="I14" s="277"/>
    </row>
    <row r="15" spans="1:11" x14ac:dyDescent="0.25">
      <c r="A15" s="275">
        <v>92998</v>
      </c>
      <c r="B15" s="278" t="s">
        <v>472</v>
      </c>
      <c r="C15" s="339" t="s">
        <v>515</v>
      </c>
      <c r="D15" s="298">
        <f t="shared" si="0"/>
        <v>0</v>
      </c>
      <c r="E15" s="277">
        <f>'3.'!K21</f>
        <v>0</v>
      </c>
      <c r="F15" s="277">
        <f>'3.'!P21</f>
        <v>0</v>
      </c>
      <c r="G15" s="277">
        <f>'3.'!U21</f>
        <v>0</v>
      </c>
      <c r="H15" s="277">
        <f>'3.'!Z21</f>
        <v>0</v>
      </c>
      <c r="I15" s="277">
        <f>'3.'!AE21</f>
        <v>0</v>
      </c>
    </row>
    <row r="16" spans="1:11" x14ac:dyDescent="0.25">
      <c r="A16" s="275">
        <v>92900</v>
      </c>
      <c r="B16" s="278" t="s">
        <v>268</v>
      </c>
      <c r="C16" s="339" t="s">
        <v>516</v>
      </c>
      <c r="D16" s="298">
        <f t="shared" si="0"/>
        <v>0</v>
      </c>
      <c r="E16" s="277">
        <f>'Project Budget EURO'!B14</f>
        <v>0</v>
      </c>
      <c r="F16" s="277">
        <f>'Project Budget EURO'!C14</f>
        <v>0</v>
      </c>
      <c r="G16" s="277">
        <f>'Project Budget EURO'!D14</f>
        <v>0</v>
      </c>
      <c r="H16" s="277">
        <f>'Project Budget EURO'!E14</f>
        <v>0</v>
      </c>
      <c r="I16" s="277">
        <f>'Project Budget EURO'!F14</f>
        <v>0</v>
      </c>
    </row>
    <row r="17" spans="1:10" ht="15.75" thickBot="1" x14ac:dyDescent="0.3">
      <c r="A17" s="275">
        <v>92912</v>
      </c>
      <c r="B17" s="278" t="s">
        <v>473</v>
      </c>
      <c r="C17" s="339" t="s">
        <v>517</v>
      </c>
      <c r="D17" s="298"/>
      <c r="E17" s="277">
        <f t="shared" ref="E17" si="1">D17/5</f>
        <v>0</v>
      </c>
      <c r="F17" s="277">
        <f t="shared" ref="F17" si="2">D17/5</f>
        <v>0</v>
      </c>
      <c r="G17" s="277">
        <f t="shared" ref="G17" si="3">D17/5</f>
        <v>0</v>
      </c>
      <c r="H17" s="277">
        <f t="shared" ref="H17" si="4">D17/5</f>
        <v>0</v>
      </c>
      <c r="I17" s="277">
        <f t="shared" ref="I17" si="5">D17/5</f>
        <v>0</v>
      </c>
    </row>
    <row r="18" spans="1:10" ht="15.75" thickBot="1" x14ac:dyDescent="0.3">
      <c r="A18" s="394" t="s">
        <v>474</v>
      </c>
      <c r="B18" s="324" t="s">
        <v>475</v>
      </c>
      <c r="C18" s="324"/>
      <c r="D18" s="325">
        <f>SUM(D3:D17)</f>
        <v>0</v>
      </c>
      <c r="E18" s="326">
        <f>SUM(E3:E17)</f>
        <v>0</v>
      </c>
      <c r="F18" s="326">
        <f t="shared" ref="F18:I18" si="6">SUM(F3:F17)</f>
        <v>0</v>
      </c>
      <c r="G18" s="326">
        <f t="shared" si="6"/>
        <v>0</v>
      </c>
      <c r="H18" s="326">
        <f t="shared" si="6"/>
        <v>0</v>
      </c>
      <c r="I18" s="326">
        <f t="shared" si="6"/>
        <v>0</v>
      </c>
    </row>
    <row r="19" spans="1:10" ht="15.75" thickBot="1" x14ac:dyDescent="0.3">
      <c r="A19" s="395"/>
      <c r="B19" s="327" t="s">
        <v>476</v>
      </c>
      <c r="C19" s="327"/>
      <c r="D19" s="328">
        <f>'Project Budget EURO'!G15</f>
        <v>0</v>
      </c>
      <c r="E19" s="326">
        <f>'Project Budget EURO'!B15</f>
        <v>0</v>
      </c>
      <c r="F19" s="326">
        <f>'Project Budget EURO'!C15</f>
        <v>0</v>
      </c>
      <c r="G19" s="326">
        <f>'Project Budget EURO'!D15</f>
        <v>0</v>
      </c>
      <c r="H19" s="326">
        <f>'Project Budget EURO'!E15</f>
        <v>0</v>
      </c>
      <c r="I19" s="326">
        <f>'Project Budget EURO'!F15</f>
        <v>0</v>
      </c>
    </row>
    <row r="20" spans="1:10" ht="15.75" thickBot="1" x14ac:dyDescent="0.3">
      <c r="A20" s="396"/>
      <c r="B20" s="329" t="s">
        <v>477</v>
      </c>
      <c r="C20" s="329"/>
      <c r="D20" s="330">
        <f>D18-D19</f>
        <v>0</v>
      </c>
      <c r="E20" s="330">
        <f t="shared" ref="E20:I20" si="7">E18-E19</f>
        <v>0</v>
      </c>
      <c r="F20" s="330">
        <f t="shared" si="7"/>
        <v>0</v>
      </c>
      <c r="G20" s="330">
        <f t="shared" si="7"/>
        <v>0</v>
      </c>
      <c r="H20" s="330">
        <f t="shared" si="7"/>
        <v>0</v>
      </c>
      <c r="I20" s="330">
        <f t="shared" si="7"/>
        <v>0</v>
      </c>
    </row>
    <row r="22" spans="1:10" hidden="1" x14ac:dyDescent="0.25">
      <c r="B22" s="234" t="s">
        <v>495</v>
      </c>
      <c r="C22" s="234"/>
      <c r="D22" s="269">
        <f>(D3+D4+D6+D7+D8)-'Project Budget EURO'!G10</f>
        <v>0</v>
      </c>
      <c r="E22" s="301">
        <f>SUM(E3:E8)-'Project Budget EURO'!B10</f>
        <v>0</v>
      </c>
      <c r="F22" s="301">
        <f>SUM(F3:F8)-'Project Budget EURO'!C10</f>
        <v>0</v>
      </c>
      <c r="G22" s="301">
        <f>SUM(G3:G8)-'Project Budget EURO'!D10</f>
        <v>0</v>
      </c>
      <c r="H22" s="301">
        <f>SUM(H3:H8)-'Project Budget EURO'!E10</f>
        <v>0</v>
      </c>
      <c r="I22" s="301">
        <f>SUM(I3:I8)-'Project Budget EURO'!F10</f>
        <v>0</v>
      </c>
      <c r="J22" s="301"/>
    </row>
    <row r="23" spans="1:10" hidden="1" x14ac:dyDescent="0.25"/>
    <row r="24" spans="1:10" hidden="1" x14ac:dyDescent="0.25">
      <c r="B24" t="s">
        <v>498</v>
      </c>
      <c r="D24" s="269">
        <f>(D10+D11+D15)-'Project Budget EURO'!G12</f>
        <v>0</v>
      </c>
      <c r="E24" s="269">
        <f>(E10+E11+E15)-'Project Budget EURO'!B12</f>
        <v>0</v>
      </c>
      <c r="F24" s="269">
        <f>(F10+F11+F15)-'Project Budget EURO'!C12</f>
        <v>0</v>
      </c>
      <c r="G24" s="269">
        <f>(G10+G11+G15)-'Project Budget EURO'!D12</f>
        <v>0</v>
      </c>
      <c r="H24" s="269">
        <f>(H10+H11+H15)-'Project Budget EURO'!E12</f>
        <v>0</v>
      </c>
      <c r="I24" s="269">
        <f>(I10+I11+I15)-'Project Budget EURO'!F12</f>
        <v>0</v>
      </c>
    </row>
    <row r="25" spans="1:10" hidden="1" x14ac:dyDescent="0.25">
      <c r="B25" t="s">
        <v>500</v>
      </c>
      <c r="D25" s="269">
        <f>D12-'Project Budget EURO'!G11</f>
        <v>0</v>
      </c>
      <c r="E25" s="301">
        <f>E12-'Project Budget EURO'!B11</f>
        <v>0</v>
      </c>
      <c r="F25" s="301">
        <f>F12-'Project Budget EURO'!C11</f>
        <v>0</v>
      </c>
      <c r="G25" s="301">
        <f>G12-'Project Budget EURO'!D11</f>
        <v>0</v>
      </c>
      <c r="H25" s="301">
        <f>H12-'Project Budget EURO'!E11</f>
        <v>0</v>
      </c>
      <c r="I25" s="301">
        <f>I12-'Project Budget EURO'!F11</f>
        <v>0</v>
      </c>
    </row>
    <row r="26" spans="1:10" hidden="1" x14ac:dyDescent="0.25"/>
    <row r="27" spans="1:10" hidden="1" x14ac:dyDescent="0.25">
      <c r="B27" t="s">
        <v>501</v>
      </c>
      <c r="D27" s="269">
        <f>SUM(D3:D17)-'Project Budget EURO'!G15</f>
        <v>0</v>
      </c>
      <c r="E27" s="301">
        <f>SUM(E3:E16)-'Project Budget EURO'!B15</f>
        <v>0</v>
      </c>
      <c r="F27" s="301">
        <f>SUM(F3:F16)-'Project Budget EURO'!C15</f>
        <v>0</v>
      </c>
      <c r="G27" s="301">
        <f>SUM(G3:G16)-'Project Budget EURO'!D15</f>
        <v>0</v>
      </c>
      <c r="H27" s="301">
        <f>SUM(H3:H16)-'Project Budget EURO'!E15</f>
        <v>0</v>
      </c>
      <c r="I27" s="301">
        <f>SUM(I3:I16)-'Project Budget EURO'!F15</f>
        <v>0</v>
      </c>
    </row>
    <row r="28" spans="1:10" hidden="1" x14ac:dyDescent="0.25"/>
  </sheetData>
  <sheetProtection algorithmName="SHA-512" hashValue="ZSqfVY3sOMGpMp9Q6LKfr9/ck0q7+OnpP3346gj3SNQhd4adf0W530WqJ7L6N/DEivFVsWDI//HmZkRJKabxPw==" saltValue="XCnQQ4cdKtn7P4nuAB1r4g==" spinCount="100000" sheet="1" objects="1" scenarios="1"/>
  <mergeCells count="1">
    <mergeCell ref="A18:A20"/>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2A5A-C6CC-4942-97DF-4708FFDD604E}">
  <sheetPr>
    <tabColor rgb="FF00B050"/>
    <pageSetUpPr fitToPage="1"/>
  </sheetPr>
  <dimension ref="A1:H9"/>
  <sheetViews>
    <sheetView view="pageBreakPreview" zoomScaleNormal="100" zoomScaleSheetLayoutView="100" workbookViewId="0">
      <selection activeCell="B14" sqref="B14"/>
    </sheetView>
  </sheetViews>
  <sheetFormatPr defaultRowHeight="15" x14ac:dyDescent="0.25"/>
  <cols>
    <col min="1" max="1" width="11.28515625" customWidth="1"/>
    <col min="2" max="2" width="71.42578125" customWidth="1"/>
    <col min="3" max="6" width="14" bestFit="1" customWidth="1"/>
    <col min="7" max="7" width="14" customWidth="1"/>
    <col min="8" max="8" width="12.42578125" bestFit="1" customWidth="1"/>
  </cols>
  <sheetData>
    <row r="1" spans="1:8" s="232" customFormat="1" ht="18.75" x14ac:dyDescent="0.3">
      <c r="A1" s="233" t="s">
        <v>415</v>
      </c>
      <c r="B1" s="234"/>
      <c r="C1" s="235"/>
      <c r="D1" s="234"/>
      <c r="E1" s="234"/>
      <c r="F1" s="234"/>
      <c r="G1" s="234"/>
      <c r="H1" s="234"/>
    </row>
    <row r="2" spans="1:8" s="232" customFormat="1" ht="18.75" x14ac:dyDescent="0.3">
      <c r="A2" s="236" t="s">
        <v>264</v>
      </c>
      <c r="B2" s="234"/>
      <c r="C2" s="235"/>
      <c r="D2" s="234"/>
      <c r="E2" s="234"/>
      <c r="F2" s="234"/>
      <c r="G2" s="234"/>
      <c r="H2" s="234"/>
    </row>
    <row r="3" spans="1:8" s="232" customFormat="1" ht="18.75" x14ac:dyDescent="0.3">
      <c r="A3" s="236" t="s">
        <v>416</v>
      </c>
      <c r="B3" s="234"/>
      <c r="C3" s="235"/>
      <c r="D3" s="234"/>
      <c r="E3" s="234"/>
      <c r="F3" s="234"/>
      <c r="G3" s="234"/>
      <c r="H3" s="234"/>
    </row>
    <row r="4" spans="1:8" s="232" customFormat="1" x14ac:dyDescent="0.25">
      <c r="A4" s="237" t="s">
        <v>417</v>
      </c>
      <c r="B4" s="234" t="s">
        <v>383</v>
      </c>
      <c r="C4" s="234" t="s">
        <v>425</v>
      </c>
      <c r="D4" s="234"/>
      <c r="E4" s="234"/>
      <c r="F4" s="234"/>
      <c r="G4" s="234"/>
      <c r="H4" s="234"/>
    </row>
    <row r="5" spans="1:8" s="232" customFormat="1" x14ac:dyDescent="0.25">
      <c r="A5" s="237" t="s">
        <v>418</v>
      </c>
      <c r="B5" s="234" t="s">
        <v>421</v>
      </c>
      <c r="C5" s="234" t="s">
        <v>422</v>
      </c>
      <c r="D5" s="234"/>
      <c r="E5" s="234"/>
      <c r="F5" s="234"/>
      <c r="G5" s="234"/>
      <c r="H5" s="234"/>
    </row>
    <row r="6" spans="1:8" s="232" customFormat="1" x14ac:dyDescent="0.25">
      <c r="A6" s="237" t="s">
        <v>419</v>
      </c>
      <c r="B6" s="234" t="s">
        <v>374</v>
      </c>
      <c r="C6" s="234" t="s">
        <v>423</v>
      </c>
      <c r="D6" s="234"/>
      <c r="E6" s="234"/>
      <c r="F6" s="234"/>
      <c r="G6" s="234"/>
      <c r="H6" s="234"/>
    </row>
    <row r="7" spans="1:8" s="232" customFormat="1" x14ac:dyDescent="0.25">
      <c r="A7" s="237" t="s">
        <v>420</v>
      </c>
      <c r="B7" s="234" t="s">
        <v>403</v>
      </c>
      <c r="C7" s="234" t="s">
        <v>424</v>
      </c>
      <c r="D7" s="234"/>
      <c r="E7" s="234"/>
      <c r="F7" s="234"/>
      <c r="G7" s="234"/>
      <c r="H7" s="234"/>
    </row>
    <row r="8" spans="1:8" s="232" customFormat="1" x14ac:dyDescent="0.25">
      <c r="A8" s="237"/>
      <c r="B8" s="234"/>
      <c r="C8" s="234"/>
      <c r="D8" s="234"/>
      <c r="E8" s="234"/>
      <c r="F8" s="234"/>
      <c r="G8" s="234"/>
      <c r="H8" s="234"/>
    </row>
    <row r="9" spans="1:8" s="232" customFormat="1" x14ac:dyDescent="0.25">
      <c r="A9" s="234"/>
      <c r="B9" s="234"/>
      <c r="C9" s="234"/>
      <c r="D9" s="234"/>
      <c r="E9" s="234"/>
      <c r="F9" s="234"/>
      <c r="G9" s="234"/>
      <c r="H9" s="234"/>
    </row>
  </sheetData>
  <sheetProtection algorithmName="SHA-512" hashValue="8rtIlKbZMAxfDpAk81ZgvPy/dr+FtU1I6rfDluJFDncBIa+MLkgO3hBlMtrex4vpertUiNJKut+ZJ+OWRz1JVg==" saltValue="hZyJMEyrP0Fy4/mhjPbcug==" spinCount="100000" sheet="1" objects="1"/>
  <pageMargins left="0.70866141732283472" right="0.70866141732283472" top="0.74803149606299213" bottom="0.74803149606299213" header="0.31496062992125984" footer="0.31496062992125984"/>
  <pageSetup scale="54" orientation="portrait" horizontalDpi="4294967293"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667A-DD23-435B-A13B-14CD43F2CEDE}">
  <sheetPr>
    <tabColor rgb="FF00B050"/>
    <pageSetUpPr fitToPage="1"/>
  </sheetPr>
  <dimension ref="A1:AF71"/>
  <sheetViews>
    <sheetView view="pageBreakPreview" topLeftCell="B5" zoomScaleNormal="100" zoomScaleSheetLayoutView="100" workbookViewId="0">
      <selection activeCell="C12" sqref="C12"/>
    </sheetView>
  </sheetViews>
  <sheetFormatPr defaultRowHeight="15" x14ac:dyDescent="0.25"/>
  <cols>
    <col min="1" max="2" width="42" customWidth="1"/>
    <col min="3" max="3" width="63.42578125" customWidth="1"/>
    <col min="4" max="7" width="14" bestFit="1" customWidth="1"/>
    <col min="8" max="8" width="14" customWidth="1"/>
    <col min="9" max="9" width="12.42578125" bestFit="1" customWidth="1"/>
    <col min="10" max="10" width="0" hidden="1" customWidth="1"/>
    <col min="11" max="11" width="18.5703125" hidden="1" customWidth="1"/>
    <col min="12" max="12" width="9.140625" hidden="1" customWidth="1"/>
    <col min="13" max="15" width="0" hidden="1" customWidth="1"/>
    <col min="16" max="16" width="12.7109375" style="270" hidden="1" customWidth="1"/>
    <col min="17" max="17" width="20.5703125" style="270" hidden="1" customWidth="1"/>
    <col min="18" max="18" width="1.7109375" hidden="1" customWidth="1"/>
    <col min="19" max="19" width="11.42578125" hidden="1" customWidth="1"/>
    <col min="20" max="20" width="20.5703125" hidden="1" customWidth="1"/>
    <col min="21" max="21" width="4.85546875" hidden="1" customWidth="1"/>
    <col min="22" max="22" width="11.42578125" hidden="1" customWidth="1"/>
    <col min="23" max="23" width="20.5703125" hidden="1" customWidth="1"/>
    <col min="24" max="24" width="3.7109375" hidden="1" customWidth="1"/>
    <col min="25" max="25" width="11.42578125" hidden="1" customWidth="1"/>
    <col min="26" max="26" width="20.5703125" hidden="1" customWidth="1"/>
    <col min="27" max="27" width="3.28515625" hidden="1" customWidth="1"/>
    <col min="28" max="28" width="11.42578125" hidden="1" customWidth="1"/>
    <col min="29" max="29" width="20.5703125" hidden="1" customWidth="1"/>
    <col min="30" max="30" width="0" hidden="1" customWidth="1"/>
    <col min="31" max="31" width="11.42578125" hidden="1" customWidth="1"/>
    <col min="32" max="32" width="20.5703125" hidden="1" customWidth="1"/>
    <col min="33" max="35" width="0" hidden="1" customWidth="1"/>
  </cols>
  <sheetData>
    <row r="1" spans="1:32" ht="18.75" x14ac:dyDescent="0.3">
      <c r="A1" s="115" t="s">
        <v>383</v>
      </c>
      <c r="B1" s="115"/>
      <c r="C1" s="112"/>
      <c r="D1" s="114"/>
      <c r="E1" s="112"/>
      <c r="F1" s="112"/>
      <c r="G1" s="112"/>
      <c r="H1" s="112"/>
      <c r="I1" s="112"/>
      <c r="K1" s="89" t="s">
        <v>192</v>
      </c>
      <c r="L1" s="89">
        <v>12</v>
      </c>
      <c r="M1" s="1"/>
      <c r="N1">
        <v>12</v>
      </c>
    </row>
    <row r="2" spans="1:32" ht="18.75" x14ac:dyDescent="0.3">
      <c r="A2" s="116" t="s">
        <v>264</v>
      </c>
      <c r="B2" s="116"/>
      <c r="C2" s="112"/>
      <c r="D2" s="114"/>
      <c r="E2" s="112"/>
      <c r="F2" s="112"/>
      <c r="G2" s="112"/>
      <c r="H2" s="112"/>
      <c r="I2" s="112"/>
      <c r="K2" s="89"/>
      <c r="L2" s="89"/>
      <c r="M2" s="1"/>
      <c r="N2">
        <v>12</v>
      </c>
    </row>
    <row r="3" spans="1:32" ht="18.75" x14ac:dyDescent="0.3">
      <c r="A3" s="116" t="s">
        <v>377</v>
      </c>
      <c r="B3" s="116"/>
      <c r="C3" s="112"/>
      <c r="D3" s="114"/>
      <c r="E3" s="112"/>
      <c r="F3" s="112"/>
      <c r="G3" s="112"/>
      <c r="H3" s="112"/>
      <c r="I3" s="112"/>
      <c r="K3" s="89"/>
      <c r="L3" s="89"/>
      <c r="M3" s="1"/>
    </row>
    <row r="4" spans="1:32" ht="36" customHeight="1" thickBot="1" x14ac:dyDescent="0.35">
      <c r="A4" s="397" t="s">
        <v>378</v>
      </c>
      <c r="B4" s="397"/>
      <c r="C4" s="397"/>
      <c r="D4" s="114"/>
      <c r="E4" s="112"/>
      <c r="F4" s="112"/>
      <c r="G4" s="112"/>
      <c r="H4" s="112"/>
      <c r="I4" s="112"/>
      <c r="K4" s="89"/>
      <c r="L4" s="89"/>
      <c r="M4" s="1"/>
      <c r="P4" s="296" t="s">
        <v>108</v>
      </c>
      <c r="S4" s="296" t="s">
        <v>109</v>
      </c>
      <c r="T4" s="270"/>
      <c r="V4" s="296" t="s">
        <v>110</v>
      </c>
      <c r="W4" s="270"/>
      <c r="Y4" s="296" t="s">
        <v>111</v>
      </c>
      <c r="Z4" s="270"/>
      <c r="AB4" s="296" t="s">
        <v>193</v>
      </c>
      <c r="AC4" s="270"/>
      <c r="AE4" s="296" t="s">
        <v>12</v>
      </c>
      <c r="AF4" s="270"/>
    </row>
    <row r="5" spans="1:32" ht="18.75" x14ac:dyDescent="0.3">
      <c r="A5" s="207" t="s">
        <v>384</v>
      </c>
      <c r="B5" s="266"/>
      <c r="C5" s="75"/>
      <c r="D5" s="6" t="s">
        <v>108</v>
      </c>
      <c r="E5" s="6" t="s">
        <v>109</v>
      </c>
      <c r="F5" s="6" t="s">
        <v>110</v>
      </c>
      <c r="G5" s="6" t="s">
        <v>111</v>
      </c>
      <c r="H5" s="6" t="s">
        <v>193</v>
      </c>
      <c r="I5" s="57"/>
      <c r="P5" s="271" t="s">
        <v>458</v>
      </c>
      <c r="Q5" s="271" t="s">
        <v>385</v>
      </c>
      <c r="R5" s="265"/>
      <c r="S5" s="271" t="s">
        <v>458</v>
      </c>
      <c r="T5" s="271" t="s">
        <v>385</v>
      </c>
      <c r="V5" s="271" t="s">
        <v>458</v>
      </c>
      <c r="W5" s="271" t="s">
        <v>385</v>
      </c>
      <c r="Y5" s="271" t="s">
        <v>458</v>
      </c>
      <c r="Z5" s="271" t="s">
        <v>385</v>
      </c>
      <c r="AB5" s="271" t="s">
        <v>458</v>
      </c>
      <c r="AC5" s="271" t="s">
        <v>385</v>
      </c>
      <c r="AE5" s="271" t="s">
        <v>458</v>
      </c>
      <c r="AF5" s="271" t="s">
        <v>385</v>
      </c>
    </row>
    <row r="6" spans="1:32" x14ac:dyDescent="0.25">
      <c r="A6" s="53"/>
      <c r="D6" s="107" t="s">
        <v>116</v>
      </c>
      <c r="E6" s="107" t="s">
        <v>124</v>
      </c>
      <c r="F6" s="107" t="s">
        <v>218</v>
      </c>
      <c r="G6" s="107" t="s">
        <v>356</v>
      </c>
      <c r="H6" s="107" t="s">
        <v>527</v>
      </c>
      <c r="I6" s="59" t="s">
        <v>12</v>
      </c>
      <c r="P6" s="272"/>
      <c r="Q6" s="272"/>
      <c r="R6" s="265"/>
      <c r="S6" s="272"/>
      <c r="T6" s="272"/>
      <c r="V6" s="272"/>
      <c r="W6" s="272"/>
      <c r="Y6" s="272"/>
      <c r="Z6" s="272"/>
      <c r="AB6" s="272"/>
      <c r="AC6" s="272"/>
      <c r="AE6" s="272"/>
      <c r="AF6" s="272"/>
    </row>
    <row r="7" spans="1:32" x14ac:dyDescent="0.25">
      <c r="A7" s="58" t="s">
        <v>391</v>
      </c>
      <c r="B7" s="1" t="s">
        <v>460</v>
      </c>
      <c r="C7" s="1" t="s">
        <v>392</v>
      </c>
      <c r="D7" s="3" t="s">
        <v>5</v>
      </c>
      <c r="E7" s="3" t="s">
        <v>5</v>
      </c>
      <c r="F7" s="3" t="s">
        <v>5</v>
      </c>
      <c r="G7" s="3" t="s">
        <v>5</v>
      </c>
      <c r="H7" s="3" t="s">
        <v>5</v>
      </c>
      <c r="I7" s="59" t="s">
        <v>6</v>
      </c>
      <c r="P7" s="272"/>
      <c r="Q7" s="272"/>
      <c r="R7" s="265"/>
      <c r="S7" s="272"/>
      <c r="T7" s="272"/>
      <c r="V7" s="272"/>
      <c r="W7" s="272"/>
      <c r="Y7" s="272"/>
      <c r="Z7" s="272"/>
      <c r="AB7" s="272"/>
      <c r="AC7" s="272"/>
      <c r="AE7" s="272">
        <f>P7+S7+V7+Y7+AB7</f>
        <v>0</v>
      </c>
      <c r="AF7" s="272">
        <f>Q7+T7+W7+Z7+AC7</f>
        <v>0</v>
      </c>
    </row>
    <row r="8" spans="1:32" x14ac:dyDescent="0.25">
      <c r="A8" s="96" t="s">
        <v>385</v>
      </c>
      <c r="B8" s="267" t="str">
        <f>A8</f>
        <v xml:space="preserve">Principal investigator </v>
      </c>
      <c r="C8" s="166" t="s">
        <v>390</v>
      </c>
      <c r="D8" s="52" t="str">
        <f>IFERROR(VLOOKUP(C8,'1B. Academic'!$A$11:$AF$145,6,FALSE)/($N$2)*E19*D19,(" "))</f>
        <v xml:space="preserve"> </v>
      </c>
      <c r="E8" s="52" t="str" cm="1">
        <f t="array" ref="E8">IFERROR(INDEX('1B. Academic'!$A$11:$AF$145,MATCH($C8,'1B. Academic'!$A$11:$A$145,0)+1,10)/($N$2)*F19*D19,(" "))</f>
        <v xml:space="preserve"> </v>
      </c>
      <c r="F8" s="52" t="str" cm="1">
        <f t="array" ref="F8">IFERROR(INDEX('1B. Academic'!$A$11:$AF$145,MATCH($C8,'1B. Academic'!$A$11:$A$145,0)+2,14)/($N$2)*G19*D19,(" "))</f>
        <v xml:space="preserve"> </v>
      </c>
      <c r="G8" s="52" t="str" cm="1">
        <f t="array" ref="G8">IFERROR(INDEX('1B. Academic'!$A$11:$AF$145,MATCH($C8,'1B. Academic'!$A$11:$A$145,0)+3,18)/($N$2)*H19*D19,(" "))</f>
        <v xml:space="preserve"> </v>
      </c>
      <c r="H8" s="52" t="str" cm="1">
        <f t="array" ref="H8">IFERROR(INDEX('1B. Academic'!$A$11:$AF$145,MATCH($C8,'1B. Academic'!$A$11:$A$145,0)+4,22)/($N$2)*I19*D19,(" "))</f>
        <v xml:space="preserve"> </v>
      </c>
      <c r="I8" s="54">
        <f>SUM(D8:H8)</f>
        <v>0</v>
      </c>
      <c r="P8" s="272">
        <f>IF($B8=$P$5,D8,0)</f>
        <v>0</v>
      </c>
      <c r="Q8" s="272" t="str">
        <f>IF($B8=$Q$5,D8,0)</f>
        <v xml:space="preserve"> </v>
      </c>
      <c r="R8" s="265"/>
      <c r="S8" s="272">
        <f>IF($B8=$S$5,E8,0)</f>
        <v>0</v>
      </c>
      <c r="T8" s="272" t="str">
        <f>IF($B8=$T$5,E8,0)</f>
        <v xml:space="preserve"> </v>
      </c>
      <c r="V8" s="272">
        <f>IF($B8=$V$5,F8,0)</f>
        <v>0</v>
      </c>
      <c r="W8" s="272" t="str">
        <f>IF($B8=$W$5,F8,0)</f>
        <v xml:space="preserve"> </v>
      </c>
      <c r="Y8" s="272">
        <f>IF($B8=$Y$5,G8,0)</f>
        <v>0</v>
      </c>
      <c r="Z8" s="272" t="str">
        <f>IF($B8=$Z$5,G8,0)</f>
        <v xml:space="preserve"> </v>
      </c>
      <c r="AB8" s="272">
        <f>IF($B8=$AB$5,H8,0)</f>
        <v>0</v>
      </c>
      <c r="AC8" s="272" t="str">
        <f>IF($B8=$AC$5,H8,0)</f>
        <v xml:space="preserve"> </v>
      </c>
      <c r="AE8" s="272">
        <f t="shared" ref="AE8:AE13" si="0">P8+S8+V8+Y8+AB8</f>
        <v>0</v>
      </c>
      <c r="AF8" s="272" t="e">
        <f t="shared" ref="AF8:AF13" si="1">Q8+T8+W8+Z8+AC8</f>
        <v>#VALUE!</v>
      </c>
    </row>
    <row r="9" spans="1:32" x14ac:dyDescent="0.25">
      <c r="A9" s="96" t="s">
        <v>386</v>
      </c>
      <c r="B9" s="267" t="s">
        <v>458</v>
      </c>
      <c r="C9" s="166" t="s">
        <v>390</v>
      </c>
      <c r="D9" s="52" t="str">
        <f>IFERROR(VLOOKUP(C9,'1B. Academic'!$A$11:$AF$145,6,FALSE)/($N$2)*E20*D20,(" "))</f>
        <v xml:space="preserve"> </v>
      </c>
      <c r="E9" s="52" t="str" cm="1">
        <f t="array" ref="E9">IFERROR(INDEX('1B. Academic'!$A$11:$AF$145,MATCH($C9,'1B. Academic'!$A$11:$A$145,0)+1,10)/($N$2)*F20*D20,(" "))</f>
        <v xml:space="preserve"> </v>
      </c>
      <c r="F9" s="52" t="str" cm="1">
        <f t="array" ref="F9">IFERROR(INDEX('1B. Academic'!$A$11:$AF$145,MATCH($C9,'1B. Academic'!$A$11:$A$145,0)+2,14)/($N$2)*G20*D20,(" "))</f>
        <v xml:space="preserve"> </v>
      </c>
      <c r="G9" s="52" t="str" cm="1">
        <f t="array" ref="G9">IFERROR(INDEX('1B. Academic'!$A$11:$AF$145,MATCH($C9,'1B. Academic'!$A$11:$A$145,0)+3,18)/($N$2)*H20*D20,(" "))</f>
        <v xml:space="preserve"> </v>
      </c>
      <c r="H9" s="52" t="str" cm="1">
        <f t="array" ref="H9">IFERROR(INDEX('1B. Academic'!$A$11:$AF$145,MATCH($C9,'1B. Academic'!$A$11:$A$145,0)+4,22)/($N$2)*I20*D20,(" "))</f>
        <v xml:space="preserve"> </v>
      </c>
      <c r="I9" s="54">
        <f t="shared" ref="I9:I12" si="2">SUM(D9:H9)</f>
        <v>0</v>
      </c>
      <c r="P9" s="272" t="str">
        <f t="shared" ref="P9:P12" si="3">IF($B9=$P$5,D9,0)</f>
        <v xml:space="preserve"> </v>
      </c>
      <c r="Q9" s="272">
        <f t="shared" ref="Q9:Q12" si="4">IF($B9=$Q$5,D9,0)</f>
        <v>0</v>
      </c>
      <c r="R9" s="265"/>
      <c r="S9" s="272" t="str">
        <f t="shared" ref="S9:S12" si="5">IF($B9=$S$5,E9,0)</f>
        <v xml:space="preserve"> </v>
      </c>
      <c r="T9" s="272">
        <f t="shared" ref="T9:T12" si="6">IF($B9=$Q$5,G9,0)</f>
        <v>0</v>
      </c>
      <c r="V9" s="272" t="str">
        <f t="shared" ref="V9:V12" si="7">IF($B9=$V$5,F9,0)</f>
        <v xml:space="preserve"> </v>
      </c>
      <c r="W9" s="272">
        <f t="shared" ref="W9:W12" si="8">IF($B9=$W$5,F9,0)</f>
        <v>0</v>
      </c>
      <c r="Y9" s="272" t="str">
        <f t="shared" ref="Y9:Y12" si="9">IF($B9=$Y$5,G9,0)</f>
        <v xml:space="preserve"> </v>
      </c>
      <c r="Z9" s="272">
        <f t="shared" ref="Z9:Z12" si="10">IF($B9=$Z$5,H9,0)</f>
        <v>0</v>
      </c>
      <c r="AB9" s="272" t="str">
        <f t="shared" ref="AB9:AB12" si="11">IF($B9=$AB$5,H9,0)</f>
        <v xml:space="preserve"> </v>
      </c>
      <c r="AC9" s="272">
        <f t="shared" ref="AC9:AC12" si="12">IF($B9=$Z$5,J9,0)</f>
        <v>0</v>
      </c>
      <c r="AE9" s="272" t="e">
        <f t="shared" si="0"/>
        <v>#VALUE!</v>
      </c>
      <c r="AF9" s="272">
        <f t="shared" si="1"/>
        <v>0</v>
      </c>
    </row>
    <row r="10" spans="1:32" x14ac:dyDescent="0.25">
      <c r="A10" s="96" t="s">
        <v>387</v>
      </c>
      <c r="B10" s="267" t="s">
        <v>458</v>
      </c>
      <c r="C10" s="166" t="s">
        <v>390</v>
      </c>
      <c r="D10" s="52" t="str">
        <f>IFERROR(VLOOKUP(C10,'1B. Academic'!$A$11:$AF$145,6,FALSE)/($N$2)*E21*D21,(" "))</f>
        <v xml:space="preserve"> </v>
      </c>
      <c r="E10" s="52" t="str" cm="1">
        <f t="array" ref="E10">IFERROR(INDEX('1B. Academic'!$A$11:$AF$145,MATCH($C10,'1B. Academic'!$A$11:$A$145,0)+1,10)/($N$2)*F21*D21,(" "))</f>
        <v xml:space="preserve"> </v>
      </c>
      <c r="F10" s="52" t="str" cm="1">
        <f t="array" ref="F10">IFERROR(INDEX('1B. Academic'!$A$11:$AF$145,MATCH($C10,'1B. Academic'!$A$11:$A$145,0)+2,14)/($N$2)*G21*D21,(" "))</f>
        <v xml:space="preserve"> </v>
      </c>
      <c r="G10" s="52" t="str" cm="1">
        <f t="array" ref="G10">IFERROR(INDEX('1B. Academic'!$A$11:$AF$145,MATCH($C10,'1B. Academic'!$A$11:$A$145,0)+3,18)/($N$2)*H21*D21,(" "))</f>
        <v xml:space="preserve"> </v>
      </c>
      <c r="H10" s="52" t="str" cm="1">
        <f t="array" ref="H10">IFERROR(INDEX('1B. Academic'!$A$11:$AF$145,MATCH($C10,'1B. Academic'!$A$11:$A$145,0)+4,22)/($N$2)*I21*D21,(" "))</f>
        <v xml:space="preserve"> </v>
      </c>
      <c r="I10" s="54">
        <f t="shared" si="2"/>
        <v>0</v>
      </c>
      <c r="P10" s="272" t="str">
        <f t="shared" si="3"/>
        <v xml:space="preserve"> </v>
      </c>
      <c r="Q10" s="272">
        <f t="shared" si="4"/>
        <v>0</v>
      </c>
      <c r="R10" s="265"/>
      <c r="S10" s="272" t="str">
        <f t="shared" si="5"/>
        <v xml:space="preserve"> </v>
      </c>
      <c r="T10" s="272">
        <f t="shared" si="6"/>
        <v>0</v>
      </c>
      <c r="V10" s="272" t="str">
        <f t="shared" si="7"/>
        <v xml:space="preserve"> </v>
      </c>
      <c r="W10" s="272">
        <f t="shared" si="8"/>
        <v>0</v>
      </c>
      <c r="Y10" s="272" t="str">
        <f t="shared" si="9"/>
        <v xml:space="preserve"> </v>
      </c>
      <c r="Z10" s="272">
        <f t="shared" si="10"/>
        <v>0</v>
      </c>
      <c r="AB10" s="272" t="str">
        <f t="shared" si="11"/>
        <v xml:space="preserve"> </v>
      </c>
      <c r="AC10" s="272">
        <f t="shared" si="12"/>
        <v>0</v>
      </c>
      <c r="AE10" s="272" t="e">
        <f t="shared" si="0"/>
        <v>#VALUE!</v>
      </c>
      <c r="AF10" s="272">
        <f t="shared" si="1"/>
        <v>0</v>
      </c>
    </row>
    <row r="11" spans="1:32" x14ac:dyDescent="0.25">
      <c r="A11" s="96" t="s">
        <v>388</v>
      </c>
      <c r="B11" s="267" t="s">
        <v>458</v>
      </c>
      <c r="C11" s="166" t="s">
        <v>390</v>
      </c>
      <c r="D11" s="52" t="str">
        <f>IFERROR(VLOOKUP(C11,'1B. Academic'!$A$11:$AF$145,6,FALSE)/($N$2)*E22*D22,(" "))</f>
        <v xml:space="preserve"> </v>
      </c>
      <c r="E11" s="52" t="str" cm="1">
        <f t="array" ref="E11">IFERROR(INDEX('1B. Academic'!$A$11:$AF$145,MATCH($C11,'1B. Academic'!$A$11:$A$145,0)+1,10)/($N$2)*F22*D22,(" "))</f>
        <v xml:space="preserve"> </v>
      </c>
      <c r="F11" s="52" t="str" cm="1">
        <f t="array" ref="F11">IFERROR(INDEX('1B. Academic'!$A$11:$AF$145,MATCH($C11,'1B. Academic'!$A$11:$A$145,0)+2,14)/($N$2)*G22*D22,(" "))</f>
        <v xml:space="preserve"> </v>
      </c>
      <c r="G11" s="52" t="str" cm="1">
        <f t="array" ref="G11">IFERROR(INDEX('1B. Academic'!$A$11:$AF$145,MATCH($C11,'1B. Academic'!$A$11:$A$145,0)+3,18)/($N$2)*H22*D22,(" "))</f>
        <v xml:space="preserve"> </v>
      </c>
      <c r="H11" s="52" t="str" cm="1">
        <f t="array" ref="H11">IFERROR(INDEX('1B. Academic'!$A$11:$AF$145,MATCH($C11,'1B. Academic'!$A$11:$A$145,0)+4,22)/($N$2)*I22*D22,(" "))</f>
        <v xml:space="preserve"> </v>
      </c>
      <c r="I11" s="54">
        <f t="shared" si="2"/>
        <v>0</v>
      </c>
      <c r="P11" s="272" t="str">
        <f t="shared" si="3"/>
        <v xml:space="preserve"> </v>
      </c>
      <c r="Q11" s="272">
        <f t="shared" si="4"/>
        <v>0</v>
      </c>
      <c r="R11" s="265"/>
      <c r="S11" s="272" t="str">
        <f t="shared" si="5"/>
        <v xml:space="preserve"> </v>
      </c>
      <c r="T11" s="272">
        <f t="shared" si="6"/>
        <v>0</v>
      </c>
      <c r="V11" s="272" t="str">
        <f t="shared" si="7"/>
        <v xml:space="preserve"> </v>
      </c>
      <c r="W11" s="272">
        <f t="shared" si="8"/>
        <v>0</v>
      </c>
      <c r="Y11" s="272" t="str">
        <f t="shared" si="9"/>
        <v xml:space="preserve"> </v>
      </c>
      <c r="Z11" s="272">
        <f t="shared" si="10"/>
        <v>0</v>
      </c>
      <c r="AB11" s="272" t="str">
        <f t="shared" si="11"/>
        <v xml:space="preserve"> </v>
      </c>
      <c r="AC11" s="272">
        <f t="shared" si="12"/>
        <v>0</v>
      </c>
      <c r="AE11" s="272" t="e">
        <f t="shared" si="0"/>
        <v>#VALUE!</v>
      </c>
      <c r="AF11" s="272">
        <f t="shared" si="1"/>
        <v>0</v>
      </c>
    </row>
    <row r="12" spans="1:32" ht="15.75" thickBot="1" x14ac:dyDescent="0.3">
      <c r="A12" s="162" t="s">
        <v>389</v>
      </c>
      <c r="B12" s="267" t="s">
        <v>458</v>
      </c>
      <c r="C12" s="166" t="s">
        <v>390</v>
      </c>
      <c r="D12" s="94" t="str">
        <f>IFERROR(VLOOKUP(C12,'1B. Academic'!$A$11:$AF$145,6,FALSE)/($N$2)*E23*D23,(" "))</f>
        <v xml:space="preserve"> </v>
      </c>
      <c r="E12" s="94" t="str" cm="1">
        <f t="array" ref="E12">IFERROR(INDEX('1B. Academic'!$A$11:$AF$145,MATCH($C12,'1B. Academic'!$A$11:$A$145,0)+1,10)/($N$2)*F23*D23,(" "))</f>
        <v xml:space="preserve"> </v>
      </c>
      <c r="F12" s="94" t="str" cm="1">
        <f t="array" ref="F12">IFERROR(INDEX('1B. Academic'!$A$11:$AF$145,MATCH($C12,'1B. Academic'!$A$11:$A$145,0)+2,14)/($N$2)*G23*D23,(" "))</f>
        <v xml:space="preserve"> </v>
      </c>
      <c r="G12" s="94" t="str" cm="1">
        <f t="array" ref="G12">IFERROR(INDEX('1B. Academic'!$A$11:$AF$145,MATCH($C12,'1B. Academic'!$A$11:$A$145,0)+3,18)/($N$2)*H23*D23,(" "))</f>
        <v xml:space="preserve"> </v>
      </c>
      <c r="H12" s="94" t="str" cm="1">
        <f t="array" ref="H12">IFERROR(INDEX('1B. Academic'!$A$11:$AF$145,MATCH($C12,'1B. Academic'!$A$11:$A$145,0)+4,22)/($N$2)*I23*D23,(" "))</f>
        <v xml:space="preserve"> </v>
      </c>
      <c r="I12" s="149">
        <f t="shared" si="2"/>
        <v>0</v>
      </c>
      <c r="P12" s="272" t="str">
        <f t="shared" si="3"/>
        <v xml:space="preserve"> </v>
      </c>
      <c r="Q12" s="272">
        <f t="shared" si="4"/>
        <v>0</v>
      </c>
      <c r="R12" s="265"/>
      <c r="S12" s="272" t="str">
        <f t="shared" si="5"/>
        <v xml:space="preserve"> </v>
      </c>
      <c r="T12" s="272">
        <f t="shared" si="6"/>
        <v>0</v>
      </c>
      <c r="V12" s="272" t="str">
        <f t="shared" si="7"/>
        <v xml:space="preserve"> </v>
      </c>
      <c r="W12" s="272">
        <f t="shared" si="8"/>
        <v>0</v>
      </c>
      <c r="Y12" s="272" t="str">
        <f t="shared" si="9"/>
        <v xml:space="preserve"> </v>
      </c>
      <c r="Z12" s="272">
        <f t="shared" si="10"/>
        <v>0</v>
      </c>
      <c r="AB12" s="272" t="str">
        <f t="shared" si="11"/>
        <v xml:space="preserve"> </v>
      </c>
      <c r="AC12" s="272">
        <f t="shared" si="12"/>
        <v>0</v>
      </c>
      <c r="AE12" s="272" t="e">
        <f t="shared" si="0"/>
        <v>#VALUE!</v>
      </c>
      <c r="AF12" s="272">
        <f t="shared" si="1"/>
        <v>0</v>
      </c>
    </row>
    <row r="13" spans="1:32" ht="15.75" thickBot="1" x14ac:dyDescent="0.3">
      <c r="A13" s="56" t="s">
        <v>393</v>
      </c>
      <c r="B13" s="268"/>
      <c r="C13" s="214"/>
      <c r="D13" s="215">
        <f>SUM(D8:D12)</f>
        <v>0</v>
      </c>
      <c r="E13" s="215">
        <f t="shared" ref="E13:H13" si="13">SUM(E8:E12)</f>
        <v>0</v>
      </c>
      <c r="F13" s="215">
        <f t="shared" si="13"/>
        <v>0</v>
      </c>
      <c r="G13" s="215">
        <f t="shared" si="13"/>
        <v>0</v>
      </c>
      <c r="H13" s="215">
        <f t="shared" si="13"/>
        <v>0</v>
      </c>
      <c r="I13" s="216">
        <f>SUM(I8:I12)</f>
        <v>0</v>
      </c>
      <c r="P13" s="272">
        <f>SUM(P8:P12)</f>
        <v>0</v>
      </c>
      <c r="Q13" s="272">
        <f>SUM(Q8:Q12)</f>
        <v>0</v>
      </c>
      <c r="R13" s="265"/>
      <c r="S13" s="272">
        <f>SUM(S8:S12)</f>
        <v>0</v>
      </c>
      <c r="T13" s="272">
        <f>SUM(T8:T12)</f>
        <v>0</v>
      </c>
      <c r="V13" s="272">
        <f>SUM(V8:V12)</f>
        <v>0</v>
      </c>
      <c r="W13" s="272">
        <f>SUM(W8:W12)</f>
        <v>0</v>
      </c>
      <c r="Y13" s="272">
        <f>SUM(Y8:Y12)</f>
        <v>0</v>
      </c>
      <c r="Z13" s="272">
        <f>SUM(Z8:Z12)</f>
        <v>0</v>
      </c>
      <c r="AB13" s="272">
        <f>SUM(AB8:AB12)</f>
        <v>0</v>
      </c>
      <c r="AC13" s="272">
        <f>SUM(AC8:AC12)</f>
        <v>0</v>
      </c>
      <c r="AE13" s="272">
        <f t="shared" si="0"/>
        <v>0</v>
      </c>
      <c r="AF13" s="272">
        <f t="shared" si="1"/>
        <v>0</v>
      </c>
    </row>
    <row r="14" spans="1:32" x14ac:dyDescent="0.25">
      <c r="A14" s="112"/>
      <c r="B14" s="112"/>
      <c r="C14" s="112"/>
      <c r="D14" s="112"/>
      <c r="E14" s="112"/>
      <c r="F14" s="112"/>
      <c r="G14" s="112"/>
      <c r="H14" s="112"/>
      <c r="I14" s="112"/>
      <c r="P14" s="273"/>
      <c r="Q14" s="273">
        <f>P13+Q13</f>
        <v>0</v>
      </c>
      <c r="R14" s="265"/>
      <c r="S14" s="273"/>
      <c r="T14" s="273">
        <f>S13+T13</f>
        <v>0</v>
      </c>
      <c r="V14" s="273"/>
      <c r="W14" s="273">
        <f>V13+W13</f>
        <v>0</v>
      </c>
      <c r="Y14" s="273"/>
      <c r="Z14" s="273">
        <f>Y13+Z13</f>
        <v>0</v>
      </c>
      <c r="AB14" s="273"/>
      <c r="AC14" s="273">
        <f>AB13+AC13</f>
        <v>0</v>
      </c>
      <c r="AE14" s="273"/>
      <c r="AF14" s="273">
        <f>AE13+AF13</f>
        <v>0</v>
      </c>
    </row>
    <row r="15" spans="1:32" ht="15.75" thickBot="1" x14ac:dyDescent="0.3">
      <c r="A15" s="113"/>
      <c r="B15" s="113"/>
      <c r="C15" s="112"/>
      <c r="D15" s="112"/>
      <c r="E15" s="112"/>
      <c r="F15" s="112"/>
      <c r="G15" s="112"/>
      <c r="H15" s="112"/>
      <c r="I15" s="112"/>
      <c r="P15" s="273"/>
      <c r="Q15" s="273"/>
      <c r="R15" s="265"/>
    </row>
    <row r="16" spans="1:32" ht="18.75" x14ac:dyDescent="0.3">
      <c r="C16" s="208" t="s">
        <v>262</v>
      </c>
      <c r="D16" s="75"/>
      <c r="E16" s="90" t="s">
        <v>108</v>
      </c>
      <c r="F16" s="90" t="s">
        <v>109</v>
      </c>
      <c r="G16" s="90" t="s">
        <v>110</v>
      </c>
      <c r="H16" s="90" t="s">
        <v>111</v>
      </c>
      <c r="I16" s="64" t="s">
        <v>193</v>
      </c>
      <c r="P16" s="273"/>
      <c r="Q16" s="273"/>
      <c r="R16" s="265"/>
    </row>
    <row r="17" spans="3:18" x14ac:dyDescent="0.25">
      <c r="C17" s="91"/>
      <c r="E17" s="92" t="str">
        <f>+D6</f>
        <v>2024/2025</v>
      </c>
      <c r="F17" s="92" t="str">
        <f>+E6</f>
        <v>2025/2026</v>
      </c>
      <c r="G17" s="92" t="str">
        <f>+F6</f>
        <v>2026/2027</v>
      </c>
      <c r="H17" s="92" t="str">
        <f t="shared" ref="H17:I17" si="14">+G6</f>
        <v>2027/2028</v>
      </c>
      <c r="I17" s="92" t="str">
        <f t="shared" si="14"/>
        <v>2028/2029</v>
      </c>
      <c r="P17" s="273"/>
      <c r="Q17" s="273"/>
      <c r="R17" s="265"/>
    </row>
    <row r="18" spans="3:18" ht="23.25" customHeight="1" thickBot="1" x14ac:dyDescent="0.3">
      <c r="C18" s="109" t="s">
        <v>261</v>
      </c>
      <c r="D18" s="51" t="s">
        <v>253</v>
      </c>
      <c r="E18" s="110" t="s">
        <v>191</v>
      </c>
      <c r="F18" s="110" t="s">
        <v>191</v>
      </c>
      <c r="G18" s="110" t="s">
        <v>191</v>
      </c>
      <c r="H18" s="110" t="s">
        <v>191</v>
      </c>
      <c r="I18" s="111" t="s">
        <v>191</v>
      </c>
      <c r="P18" s="273"/>
      <c r="Q18" s="273"/>
      <c r="R18" s="265"/>
    </row>
    <row r="19" spans="3:18" x14ac:dyDescent="0.25">
      <c r="C19" s="53" t="str">
        <f>A8</f>
        <v xml:space="preserve">Principal investigator </v>
      </c>
      <c r="D19" s="209">
        <v>1</v>
      </c>
      <c r="E19" s="210">
        <v>12</v>
      </c>
      <c r="F19" s="210">
        <v>12</v>
      </c>
      <c r="G19" s="210">
        <v>12</v>
      </c>
      <c r="H19" s="210">
        <v>12</v>
      </c>
      <c r="I19" s="210">
        <v>12</v>
      </c>
      <c r="P19" s="273"/>
      <c r="Q19" s="273"/>
      <c r="R19" s="265"/>
    </row>
    <row r="20" spans="3:18" x14ac:dyDescent="0.25">
      <c r="C20" s="53" t="str">
        <f>A9</f>
        <v>Team member 2</v>
      </c>
      <c r="D20" s="164">
        <v>1</v>
      </c>
      <c r="E20" s="210">
        <v>12</v>
      </c>
      <c r="F20" s="210">
        <v>12</v>
      </c>
      <c r="G20" s="210">
        <v>12</v>
      </c>
      <c r="H20" s="210">
        <v>12</v>
      </c>
      <c r="I20" s="210">
        <v>12</v>
      </c>
      <c r="P20" s="273"/>
      <c r="Q20" s="273"/>
      <c r="R20" s="265"/>
    </row>
    <row r="21" spans="3:18" x14ac:dyDescent="0.25">
      <c r="C21" s="53" t="str">
        <f>A10</f>
        <v>Team member 3</v>
      </c>
      <c r="D21" s="164">
        <v>1</v>
      </c>
      <c r="E21" s="210">
        <v>12</v>
      </c>
      <c r="F21" s="210">
        <v>12</v>
      </c>
      <c r="G21" s="210">
        <v>12</v>
      </c>
      <c r="H21" s="210">
        <v>12</v>
      </c>
      <c r="I21" s="210">
        <v>12</v>
      </c>
      <c r="P21" s="273"/>
      <c r="Q21" s="273"/>
      <c r="R21" s="265"/>
    </row>
    <row r="22" spans="3:18" x14ac:dyDescent="0.25">
      <c r="C22" s="53" t="str">
        <f>A11</f>
        <v>Team member 4</v>
      </c>
      <c r="D22" s="164">
        <v>1</v>
      </c>
      <c r="E22" s="210">
        <v>12</v>
      </c>
      <c r="F22" s="210">
        <v>12</v>
      </c>
      <c r="G22" s="210">
        <v>12</v>
      </c>
      <c r="H22" s="210">
        <v>12</v>
      </c>
      <c r="I22" s="210">
        <v>12</v>
      </c>
      <c r="P22" s="273"/>
      <c r="Q22" s="273"/>
      <c r="R22" s="265"/>
    </row>
    <row r="23" spans="3:18" ht="15.75" thickBot="1" x14ac:dyDescent="0.3">
      <c r="C23" s="65" t="str">
        <f>A12</f>
        <v>Team member 5</v>
      </c>
      <c r="D23" s="165">
        <v>1</v>
      </c>
      <c r="E23" s="210">
        <v>12</v>
      </c>
      <c r="F23" s="210">
        <v>12</v>
      </c>
      <c r="G23" s="210">
        <v>12</v>
      </c>
      <c r="H23" s="210">
        <v>12</v>
      </c>
      <c r="I23" s="210">
        <v>12</v>
      </c>
      <c r="P23" s="273"/>
      <c r="Q23" s="273"/>
      <c r="R23" s="265"/>
    </row>
    <row r="24" spans="3:18" x14ac:dyDescent="0.25">
      <c r="C24" s="112"/>
      <c r="D24" s="112"/>
      <c r="E24" s="112"/>
      <c r="F24" s="112"/>
      <c r="G24" s="112"/>
      <c r="H24" s="112"/>
      <c r="I24" s="112"/>
      <c r="P24" s="273"/>
      <c r="Q24" s="273"/>
      <c r="R24" s="265"/>
    </row>
    <row r="25" spans="3:18" x14ac:dyDescent="0.25">
      <c r="C25" s="112"/>
      <c r="D25" s="112"/>
      <c r="E25" s="112"/>
      <c r="F25" s="112"/>
      <c r="G25" s="112"/>
      <c r="H25" s="112"/>
      <c r="I25" s="112"/>
    </row>
    <row r="26" spans="3:18" x14ac:dyDescent="0.25">
      <c r="C26" s="112"/>
      <c r="D26" s="112"/>
      <c r="E26" s="112"/>
      <c r="F26" s="112"/>
      <c r="G26" s="112"/>
      <c r="H26" s="112"/>
      <c r="I26" s="112"/>
    </row>
    <row r="27" spans="3:18" x14ac:dyDescent="0.25">
      <c r="C27" s="112"/>
      <c r="D27" s="112"/>
      <c r="E27" s="112"/>
      <c r="F27" s="112"/>
      <c r="G27" s="112"/>
      <c r="H27" s="112"/>
      <c r="I27" s="112"/>
    </row>
    <row r="28" spans="3:18" ht="30.75" customHeight="1" x14ac:dyDescent="0.25">
      <c r="C28" s="112"/>
      <c r="D28" s="112"/>
      <c r="E28" s="112"/>
      <c r="F28" s="112"/>
      <c r="G28" s="112"/>
      <c r="H28" s="112"/>
      <c r="I28" s="112"/>
    </row>
    <row r="29" spans="3:18" ht="39.75" customHeight="1" x14ac:dyDescent="0.25">
      <c r="C29" s="112"/>
      <c r="D29" s="112"/>
      <c r="E29" s="112"/>
      <c r="F29" s="112"/>
      <c r="G29" s="112"/>
      <c r="H29" s="112"/>
      <c r="I29" s="112"/>
    </row>
    <row r="30" spans="3:18" ht="48.6" customHeight="1" x14ac:dyDescent="0.25">
      <c r="C30" s="112"/>
      <c r="D30" s="112"/>
      <c r="E30" s="112"/>
      <c r="F30" s="112"/>
      <c r="G30" s="112"/>
      <c r="H30" s="112"/>
      <c r="I30" s="112"/>
    </row>
    <row r="31" spans="3:18" ht="0.75" customHeight="1" x14ac:dyDescent="0.25">
      <c r="C31" s="112"/>
      <c r="D31" s="112"/>
      <c r="E31" s="112"/>
      <c r="F31" s="112"/>
      <c r="G31" s="112"/>
      <c r="H31" s="112"/>
      <c r="I31" s="112"/>
    </row>
    <row r="32" spans="3:18" ht="3" customHeight="1" x14ac:dyDescent="0.25">
      <c r="C32" s="112"/>
      <c r="D32" s="112"/>
      <c r="E32" s="112"/>
      <c r="F32" s="112"/>
      <c r="G32" s="112"/>
      <c r="H32" s="112"/>
      <c r="I32" s="112"/>
    </row>
    <row r="33" spans="1:9" ht="1.5" customHeight="1" x14ac:dyDescent="0.25"/>
    <row r="34" spans="1:9" hidden="1" x14ac:dyDescent="0.25">
      <c r="A34" t="s">
        <v>108</v>
      </c>
    </row>
    <row r="35" spans="1:9" hidden="1" x14ac:dyDescent="0.25">
      <c r="A35" t="s">
        <v>478</v>
      </c>
    </row>
    <row r="36" spans="1:9" hidden="1" x14ac:dyDescent="0.25">
      <c r="A36" s="282"/>
      <c r="B36" s="283" t="s">
        <v>479</v>
      </c>
      <c r="C36" s="283" t="s">
        <v>3</v>
      </c>
      <c r="D36" s="283" t="s">
        <v>480</v>
      </c>
      <c r="E36" s="283" t="s">
        <v>481</v>
      </c>
      <c r="F36" s="294" t="s">
        <v>12</v>
      </c>
      <c r="G36" s="283"/>
      <c r="H36" s="284"/>
      <c r="I36" s="281"/>
    </row>
    <row r="37" spans="1:9" hidden="1" x14ac:dyDescent="0.25">
      <c r="A37" s="282" t="s">
        <v>458</v>
      </c>
      <c r="B37" s="291">
        <f>P13</f>
        <v>0</v>
      </c>
      <c r="C37" s="283">
        <f>B37/'1B. Academic'!$G$2*'1B. Academic'!$F$2</f>
        <v>0</v>
      </c>
      <c r="D37" s="289">
        <f>B37/'1B. Academic'!$G$2</f>
        <v>0</v>
      </c>
      <c r="E37" s="289">
        <f>B37/'1B. Academic'!$G$2*'1B. Academic'!$F$3</f>
        <v>0</v>
      </c>
      <c r="F37" s="295">
        <f>SUM(C37:E37)</f>
        <v>0</v>
      </c>
      <c r="G37" s="283"/>
      <c r="H37" s="284"/>
      <c r="I37" s="281"/>
    </row>
    <row r="38" spans="1:9" ht="15.75" hidden="1" thickBot="1" x14ac:dyDescent="0.3">
      <c r="A38" s="285" t="s">
        <v>484</v>
      </c>
      <c r="B38" s="292">
        <f>Q13</f>
        <v>0</v>
      </c>
      <c r="C38" s="289" t="s">
        <v>190</v>
      </c>
      <c r="D38" s="290" t="s">
        <v>190</v>
      </c>
      <c r="E38" s="286"/>
      <c r="F38" s="295">
        <f>B38</f>
        <v>0</v>
      </c>
      <c r="G38" s="286"/>
      <c r="H38" s="287"/>
      <c r="I38" s="281"/>
    </row>
    <row r="39" spans="1:9" hidden="1" x14ac:dyDescent="0.25">
      <c r="A39" s="288" t="s">
        <v>12</v>
      </c>
      <c r="B39" s="293">
        <f>SUM(B37:B38)</f>
        <v>0</v>
      </c>
      <c r="C39" s="293">
        <f>SUM(C37:C38)</f>
        <v>0</v>
      </c>
      <c r="D39" s="293">
        <f>SUM(D37:D38)</f>
        <v>0</v>
      </c>
      <c r="E39" s="281">
        <f>SUM(E37:E38)</f>
        <v>0</v>
      </c>
      <c r="F39" s="293">
        <f>SUM(F37:F38)</f>
        <v>0</v>
      </c>
      <c r="G39" s="299">
        <f>F39-D13</f>
        <v>0</v>
      </c>
      <c r="H39" s="281"/>
      <c r="I39" s="281"/>
    </row>
    <row r="40" spans="1:9" hidden="1" x14ac:dyDescent="0.25">
      <c r="A40" s="281"/>
      <c r="B40" s="281"/>
      <c r="C40" s="281"/>
      <c r="D40" s="281"/>
      <c r="E40" s="281"/>
      <c r="F40" s="281"/>
      <c r="G40" s="281"/>
      <c r="H40" s="281"/>
      <c r="I40" s="281"/>
    </row>
    <row r="41" spans="1:9" hidden="1" x14ac:dyDescent="0.25">
      <c r="A41" t="s">
        <v>109</v>
      </c>
    </row>
    <row r="42" spans="1:9" hidden="1" x14ac:dyDescent="0.25">
      <c r="A42" t="s">
        <v>478</v>
      </c>
    </row>
    <row r="43" spans="1:9" hidden="1" x14ac:dyDescent="0.25">
      <c r="A43" s="282"/>
      <c r="B43" s="283" t="s">
        <v>479</v>
      </c>
      <c r="C43" s="283" t="s">
        <v>3</v>
      </c>
      <c r="D43" s="283" t="s">
        <v>480</v>
      </c>
      <c r="E43" s="283" t="s">
        <v>481</v>
      </c>
      <c r="F43" s="294" t="s">
        <v>12</v>
      </c>
    </row>
    <row r="44" spans="1:9" hidden="1" x14ac:dyDescent="0.25">
      <c r="A44" s="282" t="s">
        <v>458</v>
      </c>
      <c r="B44" s="291">
        <f>S13</f>
        <v>0</v>
      </c>
      <c r="C44" s="289">
        <f>B44/'1B. Academic'!$G$2*'1B. Academic'!$F$2</f>
        <v>0</v>
      </c>
      <c r="D44" s="289">
        <f>B44/'1B. Academic'!$G$2</f>
        <v>0</v>
      </c>
      <c r="E44" s="289">
        <f>B44/'1B. Academic'!$G$2*'1B. Academic'!$F$3</f>
        <v>0</v>
      </c>
      <c r="F44" s="295">
        <f>SUM(C44:E44)</f>
        <v>0</v>
      </c>
    </row>
    <row r="45" spans="1:9" ht="15.75" hidden="1" thickBot="1" x14ac:dyDescent="0.3">
      <c r="A45" s="285" t="s">
        <v>484</v>
      </c>
      <c r="B45" s="292">
        <f>T13</f>
        <v>0</v>
      </c>
      <c r="C45" s="289" t="s">
        <v>190</v>
      </c>
      <c r="D45" s="290" t="s">
        <v>190</v>
      </c>
      <c r="E45" s="286"/>
      <c r="F45" s="295">
        <f>B45</f>
        <v>0</v>
      </c>
    </row>
    <row r="46" spans="1:9" hidden="1" x14ac:dyDescent="0.25">
      <c r="A46" s="288" t="s">
        <v>12</v>
      </c>
      <c r="B46" s="293">
        <f>SUM(B44:B45)</f>
        <v>0</v>
      </c>
      <c r="C46" s="293">
        <f>SUM(C44:C45)</f>
        <v>0</v>
      </c>
      <c r="D46" s="293">
        <f>SUM(D44:D45)</f>
        <v>0</v>
      </c>
      <c r="E46" s="293">
        <f>SUM(E44:E45)</f>
        <v>0</v>
      </c>
      <c r="F46" s="293">
        <f>SUM(F44:F45)</f>
        <v>0</v>
      </c>
      <c r="G46" s="300">
        <f>F46-E13</f>
        <v>0</v>
      </c>
    </row>
    <row r="47" spans="1:9" hidden="1" x14ac:dyDescent="0.25"/>
    <row r="48" spans="1:9" hidden="1" x14ac:dyDescent="0.25">
      <c r="A48" t="s">
        <v>110</v>
      </c>
    </row>
    <row r="49" spans="1:7" hidden="1" x14ac:dyDescent="0.25">
      <c r="A49" t="s">
        <v>478</v>
      </c>
    </row>
    <row r="50" spans="1:7" hidden="1" x14ac:dyDescent="0.25">
      <c r="A50" s="282"/>
      <c r="B50" s="283" t="s">
        <v>479</v>
      </c>
      <c r="C50" s="283" t="s">
        <v>3</v>
      </c>
      <c r="D50" s="283" t="s">
        <v>480</v>
      </c>
      <c r="E50" s="283" t="s">
        <v>481</v>
      </c>
      <c r="F50" s="294" t="s">
        <v>12</v>
      </c>
    </row>
    <row r="51" spans="1:7" hidden="1" x14ac:dyDescent="0.25">
      <c r="A51" s="282" t="s">
        <v>458</v>
      </c>
      <c r="B51" s="291">
        <f>V13</f>
        <v>0</v>
      </c>
      <c r="C51" s="289">
        <f>B51/'1B. Academic'!$G$2*'1B. Academic'!$F$2</f>
        <v>0</v>
      </c>
      <c r="D51" s="289">
        <f>B51/'1B. Academic'!$G$2</f>
        <v>0</v>
      </c>
      <c r="E51" s="289">
        <f>B51/'1B. Academic'!$G$2*'1B. Academic'!$F$3</f>
        <v>0</v>
      </c>
      <c r="F51" s="295">
        <f>SUM(C51:E51)</f>
        <v>0</v>
      </c>
    </row>
    <row r="52" spans="1:7" ht="15.75" hidden="1" thickBot="1" x14ac:dyDescent="0.3">
      <c r="A52" s="285" t="s">
        <v>484</v>
      </c>
      <c r="B52" s="292">
        <f>W13</f>
        <v>0</v>
      </c>
      <c r="C52" s="289" t="s">
        <v>190</v>
      </c>
      <c r="D52" s="290" t="s">
        <v>190</v>
      </c>
      <c r="E52" s="286"/>
      <c r="F52" s="295">
        <f>B52</f>
        <v>0</v>
      </c>
    </row>
    <row r="53" spans="1:7" hidden="1" x14ac:dyDescent="0.25">
      <c r="A53" s="288" t="s">
        <v>12</v>
      </c>
      <c r="B53" s="293">
        <f>SUM(B51:B52)</f>
        <v>0</v>
      </c>
      <c r="C53" s="293">
        <f>SUM(C51:C52)</f>
        <v>0</v>
      </c>
      <c r="D53" s="293">
        <f>SUM(D51:D52)</f>
        <v>0</v>
      </c>
      <c r="E53" s="293">
        <f>SUM(E51:E52)</f>
        <v>0</v>
      </c>
      <c r="F53" s="293">
        <f>SUM(F51:F52)</f>
        <v>0</v>
      </c>
      <c r="G53" s="300">
        <f>F53-F13</f>
        <v>0</v>
      </c>
    </row>
    <row r="54" spans="1:7" hidden="1" x14ac:dyDescent="0.25"/>
    <row r="55" spans="1:7" hidden="1" x14ac:dyDescent="0.25"/>
    <row r="56" spans="1:7" hidden="1" x14ac:dyDescent="0.25">
      <c r="A56" t="s">
        <v>111</v>
      </c>
    </row>
    <row r="57" spans="1:7" hidden="1" x14ac:dyDescent="0.25">
      <c r="A57" t="s">
        <v>478</v>
      </c>
    </row>
    <row r="58" spans="1:7" hidden="1" x14ac:dyDescent="0.25">
      <c r="A58" s="282"/>
      <c r="B58" s="283" t="s">
        <v>479</v>
      </c>
      <c r="C58" s="283" t="s">
        <v>3</v>
      </c>
      <c r="D58" s="283" t="s">
        <v>480</v>
      </c>
      <c r="E58" s="283" t="s">
        <v>481</v>
      </c>
      <c r="F58" s="294" t="s">
        <v>12</v>
      </c>
    </row>
    <row r="59" spans="1:7" hidden="1" x14ac:dyDescent="0.25">
      <c r="A59" s="282" t="s">
        <v>458</v>
      </c>
      <c r="B59" s="291">
        <f>Y13</f>
        <v>0</v>
      </c>
      <c r="C59" s="289">
        <f>B59/'1B. Academic'!$G$2*'1B. Academic'!$F$2</f>
        <v>0</v>
      </c>
      <c r="D59" s="289">
        <f>B59/'1B. Academic'!$G$2</f>
        <v>0</v>
      </c>
      <c r="E59" s="289">
        <f>B59/'1B. Academic'!$G$2*'1B. Academic'!$F$3</f>
        <v>0</v>
      </c>
      <c r="F59" s="295">
        <f>SUM(C59:E59)</f>
        <v>0</v>
      </c>
    </row>
    <row r="60" spans="1:7" ht="15.75" hidden="1" thickBot="1" x14ac:dyDescent="0.3">
      <c r="A60" s="285" t="s">
        <v>484</v>
      </c>
      <c r="B60" s="292">
        <f>Z13</f>
        <v>0</v>
      </c>
      <c r="C60" s="289" t="s">
        <v>190</v>
      </c>
      <c r="D60" s="290" t="s">
        <v>190</v>
      </c>
      <c r="E60" s="286"/>
      <c r="F60" s="295">
        <f>B60</f>
        <v>0</v>
      </c>
    </row>
    <row r="61" spans="1:7" hidden="1" x14ac:dyDescent="0.25">
      <c r="A61" s="288" t="s">
        <v>12</v>
      </c>
      <c r="B61" s="293">
        <f>SUM(B59:B60)</f>
        <v>0</v>
      </c>
      <c r="C61" s="293">
        <f>SUM(C59:C60)</f>
        <v>0</v>
      </c>
      <c r="D61" s="293">
        <f>SUM(D59:D60)</f>
        <v>0</v>
      </c>
      <c r="E61" s="293">
        <f>SUM(E59:E60)</f>
        <v>0</v>
      </c>
      <c r="F61" s="293">
        <f>SUM(F59:F60)</f>
        <v>0</v>
      </c>
      <c r="G61" s="300">
        <f>F61-G13</f>
        <v>0</v>
      </c>
    </row>
    <row r="62" spans="1:7" hidden="1" x14ac:dyDescent="0.25"/>
    <row r="63" spans="1:7" hidden="1" x14ac:dyDescent="0.25"/>
    <row r="64" spans="1:7" hidden="1" x14ac:dyDescent="0.25">
      <c r="A64" t="s">
        <v>193</v>
      </c>
    </row>
    <row r="65" spans="1:7" hidden="1" x14ac:dyDescent="0.25">
      <c r="A65" t="s">
        <v>478</v>
      </c>
    </row>
    <row r="66" spans="1:7" hidden="1" x14ac:dyDescent="0.25">
      <c r="A66" s="282"/>
      <c r="B66" s="283" t="s">
        <v>479</v>
      </c>
      <c r="C66" s="283" t="s">
        <v>3</v>
      </c>
      <c r="D66" s="283" t="s">
        <v>480</v>
      </c>
      <c r="E66" s="283" t="s">
        <v>481</v>
      </c>
      <c r="F66" s="294" t="s">
        <v>12</v>
      </c>
    </row>
    <row r="67" spans="1:7" hidden="1" x14ac:dyDescent="0.25">
      <c r="A67" s="282" t="s">
        <v>458</v>
      </c>
      <c r="B67" s="291">
        <f>AB13</f>
        <v>0</v>
      </c>
      <c r="C67" s="289">
        <f>B67/'1B. Academic'!$G$2*'1B. Academic'!$F$2</f>
        <v>0</v>
      </c>
      <c r="D67" s="289">
        <f>B67/'1B. Academic'!$G$2</f>
        <v>0</v>
      </c>
      <c r="E67" s="289">
        <f>B67/'1B. Academic'!$G$2*'1B. Academic'!$F$3</f>
        <v>0</v>
      </c>
      <c r="F67" s="295">
        <f>SUM(C67:E67)</f>
        <v>0</v>
      </c>
    </row>
    <row r="68" spans="1:7" ht="15.75" hidden="1" thickBot="1" x14ac:dyDescent="0.3">
      <c r="A68" s="285" t="s">
        <v>484</v>
      </c>
      <c r="B68" s="292">
        <f>AC13</f>
        <v>0</v>
      </c>
      <c r="C68" s="289" t="s">
        <v>190</v>
      </c>
      <c r="D68" s="290" t="s">
        <v>190</v>
      </c>
      <c r="E68" s="286"/>
      <c r="F68" s="295">
        <f>B68</f>
        <v>0</v>
      </c>
    </row>
    <row r="69" spans="1:7" hidden="1" x14ac:dyDescent="0.25">
      <c r="A69" s="288" t="s">
        <v>12</v>
      </c>
      <c r="B69" s="293">
        <f>SUM(B67:B68)</f>
        <v>0</v>
      </c>
      <c r="C69" s="293">
        <f>SUM(C67:C68)</f>
        <v>0</v>
      </c>
      <c r="D69" s="293">
        <f>SUM(D67:D68)</f>
        <v>0</v>
      </c>
      <c r="E69" s="293">
        <f>SUM(E67:E68)</f>
        <v>0</v>
      </c>
      <c r="F69" s="293">
        <f>SUM(F67:F68)</f>
        <v>0</v>
      </c>
      <c r="G69" s="301">
        <f>H13-F69</f>
        <v>0</v>
      </c>
    </row>
    <row r="70" spans="1:7" hidden="1" x14ac:dyDescent="0.25"/>
    <row r="71" spans="1:7" hidden="1" x14ac:dyDescent="0.25"/>
  </sheetData>
  <sheetProtection algorithmName="SHA-512" hashValue="I1N6+MoD742XuAqKx5Sds+o0/SiQzWMCxXYxfACBbpRlsOOsqXhZMOHXclSL4WFcLQRBTBclIkPpDn5L2GEg3g==" saltValue="zZM+cRd3czfrnDxdlv1j0w==" spinCount="100000" sheet="1" objects="1" scenarios="1"/>
  <mergeCells count="1">
    <mergeCell ref="A4:C4"/>
  </mergeCells>
  <dataValidations count="3">
    <dataValidation allowBlank="1" showInputMessage="1" showErrorMessage="1" promptTitle="Not working full-time? " prompt="This template assumes that your team member is working full-time on the project. If this is not the case, then you need to manually insert the FTE (full time equivalent) per centage in this cell e.g., if only working 2 days per week = 40%." sqref="D19:D23" xr:uid="{69877C3D-EE1E-4428-90F5-5E37449CE6EA}"/>
    <dataValidation type="whole" allowBlank="1" showInputMessage="1" showErrorMessage="1" error="Number of months must be between 0 - 12." sqref="E19:I23" xr:uid="{D894F2EF-D8E2-442B-AD69-4876EC4C922B}">
      <formula1>0</formula1>
      <formula2>12</formula2>
    </dataValidation>
    <dataValidation allowBlank="1" showInputMessage="1" showErrorMessage="1" promptTitle="DO NOT INPUT DATA" prompt="These cells are auto-populated. Do not enter data. " sqref="I8:I13 D13:H13" xr:uid="{6FD26DFA-D576-4446-AC89-829CA0ABA375}"/>
  </dataValidations>
  <pageMargins left="0.70866141732283472" right="0.70866141732283472" top="0.74803149606299213" bottom="0.74803149606299213" header="0.31496062992125984" footer="0.31496062992125984"/>
  <pageSetup scale="39"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E043D-A248-47F8-A55D-24A268FBC976}">
          <x14:formula1>
            <xm:f>'All job positions.'!$A$70:$A$138</xm:f>
          </x14:formula1>
          <xm:sqref>C8:C12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AA18-FAB2-49CE-8924-A83D315CFCD3}">
  <sheetPr>
    <tabColor rgb="FF00B050"/>
    <pageSetUpPr fitToPage="1"/>
  </sheetPr>
  <dimension ref="A1:M72"/>
  <sheetViews>
    <sheetView view="pageBreakPreview" zoomScaleNormal="100" zoomScaleSheetLayoutView="100" workbookViewId="0">
      <selection activeCell="B7" sqref="B7"/>
    </sheetView>
  </sheetViews>
  <sheetFormatPr defaultRowHeight="15" x14ac:dyDescent="0.25"/>
  <cols>
    <col min="1" max="1" width="42" customWidth="1"/>
    <col min="2" max="2" width="63.42578125" customWidth="1"/>
    <col min="3" max="6" width="14" bestFit="1" customWidth="1"/>
    <col min="7" max="7" width="14" customWidth="1"/>
    <col min="8" max="8" width="12.42578125" bestFit="1" customWidth="1"/>
    <col min="9" max="9" width="9.140625" customWidth="1"/>
    <col min="10" max="10" width="18.5703125" customWidth="1"/>
    <col min="11" max="13" width="9.140625" customWidth="1"/>
  </cols>
  <sheetData>
    <row r="1" spans="1:13" ht="18.75" x14ac:dyDescent="0.3">
      <c r="A1" s="115" t="s">
        <v>421</v>
      </c>
      <c r="B1" s="112"/>
      <c r="C1" s="114"/>
      <c r="D1" s="112"/>
      <c r="E1" s="112"/>
      <c r="F1" s="112"/>
      <c r="G1" s="112"/>
      <c r="H1" s="112"/>
      <c r="J1" s="89" t="s">
        <v>192</v>
      </c>
      <c r="K1" s="89">
        <v>12</v>
      </c>
      <c r="L1" s="1"/>
      <c r="M1">
        <v>12</v>
      </c>
    </row>
    <row r="2" spans="1:13" ht="18.75" x14ac:dyDescent="0.3">
      <c r="A2" s="116" t="s">
        <v>264</v>
      </c>
      <c r="B2" s="112"/>
      <c r="C2" s="114"/>
      <c r="D2" s="112"/>
      <c r="E2" s="112"/>
      <c r="F2" s="112"/>
      <c r="G2" s="112"/>
      <c r="H2" s="112"/>
      <c r="J2" s="89"/>
      <c r="K2" s="89"/>
      <c r="L2" s="1"/>
      <c r="M2">
        <v>12</v>
      </c>
    </row>
    <row r="3" spans="1:13" ht="18.75" x14ac:dyDescent="0.3">
      <c r="A3" s="116" t="s">
        <v>377</v>
      </c>
      <c r="B3" s="112"/>
      <c r="C3" s="114"/>
      <c r="D3" s="112"/>
      <c r="E3" s="112"/>
      <c r="F3" s="112"/>
      <c r="G3" s="112"/>
      <c r="H3" s="112"/>
      <c r="J3" s="89"/>
      <c r="K3" s="89"/>
      <c r="L3" s="1"/>
    </row>
    <row r="4" spans="1:13" ht="36" customHeight="1" thickBot="1" x14ac:dyDescent="0.35">
      <c r="A4" s="397" t="s">
        <v>378</v>
      </c>
      <c r="B4" s="397"/>
      <c r="C4" s="114"/>
      <c r="D4" s="112"/>
      <c r="E4" s="112"/>
      <c r="F4" s="112"/>
      <c r="G4" s="112"/>
      <c r="H4" s="112"/>
      <c r="J4" s="89"/>
      <c r="K4" s="89"/>
      <c r="L4" s="1"/>
    </row>
    <row r="5" spans="1:13" ht="18.75" x14ac:dyDescent="0.3">
      <c r="A5" s="207" t="s">
        <v>394</v>
      </c>
      <c r="B5" s="75"/>
      <c r="C5" s="6" t="s">
        <v>108</v>
      </c>
      <c r="D5" s="6" t="s">
        <v>109</v>
      </c>
      <c r="E5" s="6" t="s">
        <v>110</v>
      </c>
      <c r="F5" s="6" t="s">
        <v>111</v>
      </c>
      <c r="G5" s="6" t="s">
        <v>193</v>
      </c>
      <c r="H5" s="57"/>
    </row>
    <row r="6" spans="1:13" x14ac:dyDescent="0.25">
      <c r="A6" s="53"/>
      <c r="C6" s="107" t="str">
        <f>+'Step 1A. '!D6</f>
        <v>2024/2025</v>
      </c>
      <c r="D6" s="107" t="str">
        <f>+'Step 1A. '!E6</f>
        <v>2025/2026</v>
      </c>
      <c r="E6" s="107" t="str">
        <f>+'Step 1A. '!F6</f>
        <v>2026/2027</v>
      </c>
      <c r="F6" s="107" t="str">
        <f>+'Step 1A. '!G6</f>
        <v>2027/2028</v>
      </c>
      <c r="G6" s="107" t="str">
        <f>+'Step 1A. '!H6</f>
        <v>2028/2029</v>
      </c>
      <c r="H6" s="59" t="s">
        <v>12</v>
      </c>
    </row>
    <row r="7" spans="1:13" x14ac:dyDescent="0.25">
      <c r="A7" s="58" t="s">
        <v>395</v>
      </c>
      <c r="B7" s="1" t="s">
        <v>396</v>
      </c>
      <c r="C7" s="3" t="s">
        <v>5</v>
      </c>
      <c r="D7" s="3" t="s">
        <v>5</v>
      </c>
      <c r="E7" s="3" t="s">
        <v>5</v>
      </c>
      <c r="F7" s="3" t="s">
        <v>5</v>
      </c>
      <c r="G7" s="3" t="s">
        <v>5</v>
      </c>
      <c r="H7" s="59" t="s">
        <v>6</v>
      </c>
    </row>
    <row r="8" spans="1:13" x14ac:dyDescent="0.25">
      <c r="A8" s="96" t="s">
        <v>398</v>
      </c>
      <c r="B8" s="166" t="s">
        <v>528</v>
      </c>
      <c r="C8" s="52" t="str">
        <f>IFERROR(VLOOKUP(B8,'1B Salary scales -UCD Admin'!$A$11:$AF$145,6,FALSE)/($M$2)*D19*C19,(" "))</f>
        <v xml:space="preserve"> </v>
      </c>
      <c r="D8" s="52" t="str" cm="1">
        <f t="array" ref="D8">IFERROR(INDEX('1B Salary scales -UCD Admin'!$A$11:$AF$145,MATCH($B8,'1B Salary scales -UCD Admin'!$A$11:$A$145,0)+1,10)/($M$2)*E19*C19,(" "))</f>
        <v xml:space="preserve"> </v>
      </c>
      <c r="E8" s="52" t="str" cm="1">
        <f t="array" ref="E8">IFERROR(INDEX('1B Salary scales -UCD Admin'!$A$11:$AF$145,MATCH($B8,'1B Salary scales -UCD Admin'!$A$11:$A$145,0)+2,14)/($M$2)*F19*C19,(" "))</f>
        <v xml:space="preserve"> </v>
      </c>
      <c r="F8" s="52" t="str" cm="1">
        <f t="array" ref="F8">IFERROR(INDEX('1B Salary scales -UCD Admin'!$A$11:$AF$145,MATCH($B8,'1B Salary scales -UCD Admin'!$A$11:$A$145,0)+3,18)/($M$2)*G19*C19,(" "))</f>
        <v xml:space="preserve"> </v>
      </c>
      <c r="G8" s="52" t="str" cm="1">
        <f t="array" ref="G8">IFERROR(INDEX('1B Salary scales -UCD Admin'!$A$11:$AF$145,MATCH($B8,'1B Salary scales -UCD Admin'!$A$11:$A$145,0)+4,22)/($M$2)*H19*C19,(" "))</f>
        <v xml:space="preserve"> </v>
      </c>
      <c r="H8" s="54">
        <f>SUM(C8:G8)</f>
        <v>0</v>
      </c>
    </row>
    <row r="9" spans="1:13" x14ac:dyDescent="0.25">
      <c r="A9" s="96" t="s">
        <v>399</v>
      </c>
      <c r="B9" s="166" t="s">
        <v>528</v>
      </c>
      <c r="C9" s="52" t="str">
        <f>IFERROR(VLOOKUP(B9,'1B Salary scales -UCD Admin'!$A$11:$AF$145,6,FALSE)/($M$2)*D20*C20,(" "))</f>
        <v xml:space="preserve"> </v>
      </c>
      <c r="D9" s="52" t="str" cm="1">
        <f t="array" ref="D9">IFERROR(INDEX('1B Salary scales -UCD Admin'!$A$11:$AF$145,MATCH($B9,'1B Salary scales -UCD Admin'!$A$11:$A$145,0)+1,10)/($M$2)*E20*C20,(" "))</f>
        <v xml:space="preserve"> </v>
      </c>
      <c r="E9" s="52" t="str" cm="1">
        <f t="array" ref="E9">IFERROR(INDEX('1B Salary scales -UCD Admin'!$A$11:$AF$145,MATCH($B9,'1B Salary scales -UCD Admin'!$A$11:$A$145,0)+2,14)/($M$2)*F20*C20,(" "))</f>
        <v xml:space="preserve"> </v>
      </c>
      <c r="F9" s="52" t="str" cm="1">
        <f t="array" ref="F9">IFERROR(INDEX('1B Salary scales -UCD Admin'!$A$11:$AF$145,MATCH($B9,'1B Salary scales -UCD Admin'!$A$11:$A$145,0)+3,18)/($M$2)*G20*C20,(" "))</f>
        <v xml:space="preserve"> </v>
      </c>
      <c r="G9" s="52" t="str" cm="1">
        <f t="array" ref="G9">IFERROR(INDEX('1B Salary scales -UCD Admin'!$A$11:$AF$145,MATCH($B9,'1B Salary scales -UCD Admin'!$A$11:$A$145,0)+4,22)/($M$2)*H20*C20,(" "))</f>
        <v xml:space="preserve"> </v>
      </c>
      <c r="H9" s="54">
        <f t="shared" ref="H9:H12" si="0">SUM(C9:G9)</f>
        <v>0</v>
      </c>
    </row>
    <row r="10" spans="1:13" x14ac:dyDescent="0.25">
      <c r="A10" s="96" t="s">
        <v>400</v>
      </c>
      <c r="B10" s="166" t="s">
        <v>528</v>
      </c>
      <c r="C10" s="52" t="str">
        <f>IFERROR(VLOOKUP(B10,'1B Salary scales -UCD Admin'!$A$11:$AF$145,6,FALSE)/($M$2)*D21*C21,(" "))</f>
        <v xml:space="preserve"> </v>
      </c>
      <c r="D10" s="52" t="str" cm="1">
        <f t="array" ref="D10">IFERROR(INDEX('1B Salary scales -UCD Admin'!$A$11:$AF$145,MATCH($B10,'1B Salary scales -UCD Admin'!$A$11:$A$145,0)+1,10)/($M$2)*E21*C21,(" "))</f>
        <v xml:space="preserve"> </v>
      </c>
      <c r="E10" s="52" t="str" cm="1">
        <f t="array" ref="E10">IFERROR(INDEX('1B Salary scales -UCD Admin'!$A$11:$AF$145,MATCH($B10,'1B Salary scales -UCD Admin'!$A$11:$A$145,0)+2,14)/($M$2)*F21*C21,(" "))</f>
        <v xml:space="preserve"> </v>
      </c>
      <c r="F10" s="52" t="str" cm="1">
        <f t="array" ref="F10">IFERROR(INDEX('1B Salary scales -UCD Admin'!$A$11:$AF$145,MATCH($B10,'1B Salary scales -UCD Admin'!$A$11:$A$145,0)+3,18)/($M$2)*G21*C21,(" "))</f>
        <v xml:space="preserve"> </v>
      </c>
      <c r="G10" s="52" t="str" cm="1">
        <f t="array" ref="G10">IFERROR(INDEX('1B Salary scales -UCD Admin'!$A$11:$AF$145,MATCH($B10,'1B Salary scales -UCD Admin'!$A$11:$A$145,0)+4,22)/($M$2)*H21*C21,(" "))</f>
        <v xml:space="preserve"> </v>
      </c>
      <c r="H10" s="54">
        <f t="shared" si="0"/>
        <v>0</v>
      </c>
    </row>
    <row r="11" spans="1:13" x14ac:dyDescent="0.25">
      <c r="A11" s="96" t="s">
        <v>401</v>
      </c>
      <c r="B11" s="166" t="s">
        <v>528</v>
      </c>
      <c r="C11" s="52" t="str">
        <f>IFERROR(VLOOKUP(B11,'1B Salary scales -UCD Admin'!$A$11:$AF$145,6,FALSE)/($M$2)*D22*C22,(" "))</f>
        <v xml:space="preserve"> </v>
      </c>
      <c r="D11" s="52" t="str" cm="1">
        <f t="array" ref="D11">IFERROR(INDEX('1B Salary scales -UCD Admin'!$A$11:$AF$145,MATCH($B11,'1B Salary scales -UCD Admin'!$A$11:$A$145,0)+1,10)/($M$2)*E22*C22,(" "))</f>
        <v xml:space="preserve"> </v>
      </c>
      <c r="E11" s="52" t="str" cm="1">
        <f t="array" ref="E11">IFERROR(INDEX('1B Salary scales -UCD Admin'!$A$11:$AF$145,MATCH($B11,'1B Salary scales -UCD Admin'!$A$11:$A$145,0)+2,14)/($M$2)*F22*C22,(" "))</f>
        <v xml:space="preserve"> </v>
      </c>
      <c r="F11" s="52" t="str" cm="1">
        <f t="array" ref="F11">IFERROR(INDEX('1B Salary scales -UCD Admin'!$A$11:$AF$145,MATCH($B11,'1B Salary scales -UCD Admin'!$A$11:$A$145,0)+3,18)/($M$2)*G22*C22,(" "))</f>
        <v xml:space="preserve"> </v>
      </c>
      <c r="G11" s="52" t="str" cm="1">
        <f t="array" ref="G11">IFERROR(INDEX('1B Salary scales -UCD Admin'!$A$11:$AF$145,MATCH($B11,'1B Salary scales -UCD Admin'!$A$11:$A$145,0)+4,22)/($M$2)*H22*C22,(" "))</f>
        <v xml:space="preserve"> </v>
      </c>
      <c r="H11" s="54">
        <f t="shared" si="0"/>
        <v>0</v>
      </c>
    </row>
    <row r="12" spans="1:13" ht="15.75" thickBot="1" x14ac:dyDescent="0.3">
      <c r="A12" s="162" t="s">
        <v>402</v>
      </c>
      <c r="B12" s="166" t="s">
        <v>528</v>
      </c>
      <c r="C12" s="52" t="str">
        <f>IFERROR(VLOOKUP(B12,'1B Salary scales -UCD Admin'!$A$11:$AF$145,6,FALSE)/($M$2)*D23*C23,(" "))</f>
        <v xml:space="preserve"> </v>
      </c>
      <c r="D12" s="52" t="str" cm="1">
        <f t="array" ref="D12">IFERROR(INDEX('1B Salary scales -UCD Admin'!$A$11:$AF$145,MATCH($B12,'1B Salary scales -UCD Admin'!$A$11:$A$145,0)+1,10)/($M$2)*E23*C23,(" "))</f>
        <v xml:space="preserve"> </v>
      </c>
      <c r="E12" s="52" t="str" cm="1">
        <f t="array" ref="E12">IFERROR(INDEX('1B Salary scales -UCD Admin'!$A$11:$AF$145,MATCH($B12,'1B Salary scales -UCD Admin'!$A$11:$A$145,0)+2,14)/($M$2)*F23*C23,(" "))</f>
        <v xml:space="preserve"> </v>
      </c>
      <c r="F12" s="52" t="str" cm="1">
        <f t="array" ref="F12">IFERROR(INDEX('1B Salary scales -UCD Admin'!$A$11:$AF$145,MATCH($B12,'1B Salary scales -UCD Admin'!$A$11:$A$145,0)+3,18)/($M$2)*G23*C23,(" "))</f>
        <v xml:space="preserve"> </v>
      </c>
      <c r="G12" s="52" t="str" cm="1">
        <f t="array" ref="G12">IFERROR(INDEX('1B Salary scales -UCD Admin'!$A$11:$AF$145,MATCH($B12,'1B Salary scales -UCD Admin'!$A$11:$A$145,0)+4,22)/($M$2)*H23*C23,(" "))</f>
        <v xml:space="preserve"> </v>
      </c>
      <c r="H12" s="149">
        <f t="shared" si="0"/>
        <v>0</v>
      </c>
    </row>
    <row r="13" spans="1:13" ht="15.75" thickBot="1" x14ac:dyDescent="0.3">
      <c r="A13" s="56" t="s">
        <v>397</v>
      </c>
      <c r="B13" s="214"/>
      <c r="C13" s="215">
        <f>SUM(C8:C12)</f>
        <v>0</v>
      </c>
      <c r="D13" s="215">
        <f t="shared" ref="D13:G13" si="1">SUM(D8:D12)</f>
        <v>0</v>
      </c>
      <c r="E13" s="215">
        <f t="shared" si="1"/>
        <v>0</v>
      </c>
      <c r="F13" s="215">
        <f t="shared" si="1"/>
        <v>0</v>
      </c>
      <c r="G13" s="215">
        <f t="shared" si="1"/>
        <v>0</v>
      </c>
      <c r="H13" s="216">
        <f>SUM(H8:H12)</f>
        <v>0</v>
      </c>
    </row>
    <row r="14" spans="1:13" x14ac:dyDescent="0.25">
      <c r="A14" s="112"/>
      <c r="B14" s="112"/>
      <c r="C14" s="112"/>
      <c r="D14" s="112"/>
      <c r="E14" s="112"/>
      <c r="F14" s="112"/>
      <c r="G14" s="112"/>
      <c r="H14" s="112"/>
    </row>
    <row r="15" spans="1:13" ht="15.75" thickBot="1" x14ac:dyDescent="0.3">
      <c r="A15" s="113"/>
      <c r="B15" s="112"/>
      <c r="C15" s="112"/>
      <c r="D15" s="112"/>
      <c r="E15" s="112"/>
      <c r="F15" s="112"/>
      <c r="G15" s="112"/>
      <c r="H15" s="112"/>
    </row>
    <row r="16" spans="1:13" ht="18.75" x14ac:dyDescent="0.3">
      <c r="B16" s="208" t="s">
        <v>262</v>
      </c>
      <c r="C16" s="75"/>
      <c r="D16" s="90" t="s">
        <v>108</v>
      </c>
      <c r="E16" s="90" t="s">
        <v>109</v>
      </c>
      <c r="F16" s="90" t="s">
        <v>110</v>
      </c>
      <c r="G16" s="90" t="s">
        <v>111</v>
      </c>
      <c r="H16" s="64" t="s">
        <v>193</v>
      </c>
    </row>
    <row r="17" spans="2:8" x14ac:dyDescent="0.25">
      <c r="B17" s="91"/>
      <c r="D17" s="92" t="str">
        <f>+C6</f>
        <v>2024/2025</v>
      </c>
      <c r="E17" s="92" t="str">
        <f t="shared" ref="E17:H17" si="2">+D6</f>
        <v>2025/2026</v>
      </c>
      <c r="F17" s="92" t="str">
        <f t="shared" si="2"/>
        <v>2026/2027</v>
      </c>
      <c r="G17" s="92" t="str">
        <f t="shared" si="2"/>
        <v>2027/2028</v>
      </c>
      <c r="H17" s="92" t="str">
        <f t="shared" si="2"/>
        <v>2028/2029</v>
      </c>
    </row>
    <row r="18" spans="2:8" ht="23.25" customHeight="1" thickBot="1" x14ac:dyDescent="0.3">
      <c r="B18" s="109" t="s">
        <v>261</v>
      </c>
      <c r="C18" s="51" t="s">
        <v>253</v>
      </c>
      <c r="D18" s="110" t="s">
        <v>191</v>
      </c>
      <c r="E18" s="110" t="s">
        <v>191</v>
      </c>
      <c r="F18" s="110" t="s">
        <v>191</v>
      </c>
      <c r="G18" s="110" t="s">
        <v>191</v>
      </c>
      <c r="H18" s="111" t="s">
        <v>191</v>
      </c>
    </row>
    <row r="19" spans="2:8" x14ac:dyDescent="0.25">
      <c r="B19" s="53" t="str">
        <f>A8</f>
        <v>Admin member 1</v>
      </c>
      <c r="C19" s="209">
        <v>1</v>
      </c>
      <c r="D19" s="210">
        <v>12</v>
      </c>
      <c r="E19" s="210">
        <v>12</v>
      </c>
      <c r="F19" s="210">
        <v>12</v>
      </c>
      <c r="G19" s="210">
        <v>12</v>
      </c>
      <c r="H19" s="211">
        <v>12</v>
      </c>
    </row>
    <row r="20" spans="2:8" x14ac:dyDescent="0.25">
      <c r="B20" s="53" t="str">
        <f>A9</f>
        <v>Admin member 2</v>
      </c>
      <c r="C20" s="209">
        <v>1</v>
      </c>
      <c r="D20" s="210">
        <v>12</v>
      </c>
      <c r="E20" s="210">
        <v>12</v>
      </c>
      <c r="F20" s="210">
        <v>12</v>
      </c>
      <c r="G20" s="210">
        <v>12</v>
      </c>
      <c r="H20" s="211">
        <v>12</v>
      </c>
    </row>
    <row r="21" spans="2:8" x14ac:dyDescent="0.25">
      <c r="B21" s="53" t="str">
        <f>A10</f>
        <v>Admin member 3</v>
      </c>
      <c r="C21" s="209">
        <v>1</v>
      </c>
      <c r="D21" s="210">
        <v>12</v>
      </c>
      <c r="E21" s="210">
        <v>12</v>
      </c>
      <c r="F21" s="210">
        <v>12</v>
      </c>
      <c r="G21" s="210">
        <v>12</v>
      </c>
      <c r="H21" s="211">
        <v>12</v>
      </c>
    </row>
    <row r="22" spans="2:8" x14ac:dyDescent="0.25">
      <c r="B22" s="53" t="str">
        <f>A11</f>
        <v>Admin member 4</v>
      </c>
      <c r="C22" s="209">
        <v>1</v>
      </c>
      <c r="D22" s="210">
        <v>12</v>
      </c>
      <c r="E22" s="210">
        <v>12</v>
      </c>
      <c r="F22" s="210">
        <v>12</v>
      </c>
      <c r="G22" s="210">
        <v>12</v>
      </c>
      <c r="H22" s="211">
        <v>12</v>
      </c>
    </row>
    <row r="23" spans="2:8" ht="15.75" thickBot="1" x14ac:dyDescent="0.3">
      <c r="B23" s="65" t="str">
        <f>A12</f>
        <v>Admin member 5</v>
      </c>
      <c r="C23" s="209">
        <v>1</v>
      </c>
      <c r="D23" s="212">
        <v>12</v>
      </c>
      <c r="E23" s="212">
        <v>12</v>
      </c>
      <c r="F23" s="212">
        <v>12</v>
      </c>
      <c r="G23" s="212">
        <v>12</v>
      </c>
      <c r="H23" s="213">
        <v>12</v>
      </c>
    </row>
    <row r="24" spans="2:8" x14ac:dyDescent="0.25">
      <c r="B24" s="112"/>
      <c r="C24" s="112"/>
      <c r="D24" s="112"/>
      <c r="E24" s="112"/>
      <c r="F24" s="112"/>
      <c r="G24" s="112"/>
      <c r="H24" s="112"/>
    </row>
    <row r="25" spans="2:8" x14ac:dyDescent="0.25">
      <c r="B25" s="112"/>
      <c r="C25" s="112"/>
      <c r="D25" s="112"/>
      <c r="E25" s="112"/>
      <c r="F25" s="112"/>
      <c r="G25" s="112"/>
      <c r="H25" s="112"/>
    </row>
    <row r="26" spans="2:8" x14ac:dyDescent="0.25">
      <c r="B26" s="112"/>
      <c r="C26" s="112"/>
      <c r="D26" s="112"/>
      <c r="E26" s="112"/>
      <c r="F26" s="112"/>
      <c r="G26" s="112"/>
      <c r="H26" s="112"/>
    </row>
    <row r="27" spans="2:8" x14ac:dyDescent="0.25">
      <c r="B27" s="112"/>
      <c r="C27" s="112"/>
      <c r="D27" s="112"/>
      <c r="E27" s="112"/>
      <c r="F27" s="112"/>
      <c r="G27" s="112"/>
      <c r="H27" s="112"/>
    </row>
    <row r="28" spans="2:8" ht="30.75" customHeight="1" x14ac:dyDescent="0.25">
      <c r="B28" s="112"/>
      <c r="C28" s="112"/>
      <c r="D28" s="112"/>
      <c r="E28" s="112"/>
      <c r="F28" s="112"/>
      <c r="G28" s="112"/>
      <c r="H28" s="112"/>
    </row>
    <row r="29" spans="2:8" ht="39.75" customHeight="1" x14ac:dyDescent="0.25">
      <c r="B29" s="112"/>
      <c r="C29" s="112"/>
      <c r="D29" s="112"/>
      <c r="E29" s="112"/>
      <c r="F29" s="112"/>
      <c r="G29" s="112"/>
      <c r="H29" s="112"/>
    </row>
    <row r="30" spans="2:8" ht="38.25" customHeight="1" x14ac:dyDescent="0.25">
      <c r="B30" s="112"/>
      <c r="C30" s="112"/>
      <c r="D30" s="112"/>
      <c r="E30" s="112"/>
      <c r="F30" s="112"/>
      <c r="G30" s="112"/>
      <c r="H30" s="112"/>
    </row>
    <row r="31" spans="2:8" ht="0.75" customHeight="1" x14ac:dyDescent="0.25">
      <c r="B31" s="112"/>
      <c r="C31" s="112"/>
      <c r="D31" s="112"/>
      <c r="E31" s="112"/>
      <c r="F31" s="112"/>
      <c r="G31" s="112"/>
      <c r="H31" s="112"/>
    </row>
    <row r="32" spans="2:8" ht="3" customHeight="1" x14ac:dyDescent="0.25">
      <c r="B32" s="112"/>
      <c r="C32" s="112"/>
      <c r="D32" s="112"/>
      <c r="E32" s="112"/>
      <c r="F32" s="112"/>
      <c r="G32" s="112"/>
      <c r="H32" s="112"/>
    </row>
    <row r="33" spans="1:6" ht="1.5" customHeight="1" x14ac:dyDescent="0.25"/>
    <row r="35" spans="1:6" hidden="1" x14ac:dyDescent="0.25">
      <c r="A35" s="122"/>
    </row>
    <row r="36" spans="1:6" hidden="1" x14ac:dyDescent="0.25">
      <c r="A36" t="s">
        <v>108</v>
      </c>
    </row>
    <row r="37" spans="1:6" hidden="1" x14ac:dyDescent="0.25">
      <c r="A37" t="s">
        <v>478</v>
      </c>
    </row>
    <row r="38" spans="1:6" hidden="1" x14ac:dyDescent="0.25">
      <c r="A38" s="282"/>
      <c r="B38" s="283" t="s">
        <v>479</v>
      </c>
      <c r="C38" s="283" t="s">
        <v>3</v>
      </c>
      <c r="D38" s="283" t="s">
        <v>480</v>
      </c>
      <c r="E38" s="283" t="s">
        <v>481</v>
      </c>
      <c r="F38" s="294" t="s">
        <v>12</v>
      </c>
    </row>
    <row r="39" spans="1:6" hidden="1" x14ac:dyDescent="0.25">
      <c r="A39" s="282" t="s">
        <v>485</v>
      </c>
      <c r="B39" s="291">
        <f>C13</f>
        <v>0</v>
      </c>
      <c r="C39" s="289">
        <f>B39/'1B Salary scales -UCD Admin'!$J$2*'1B Salary scales -UCD Admin'!$F$2</f>
        <v>0</v>
      </c>
      <c r="D39" s="289">
        <f>B39/'1B Salary scales -UCD Admin'!$J$2</f>
        <v>0</v>
      </c>
      <c r="E39" s="289">
        <f>B39/'1B Salary scales -UCD Admin'!$J$2*'1B Salary scales -UCD Admin'!$F$3</f>
        <v>0</v>
      </c>
      <c r="F39" s="295">
        <f>SUM(C39:E39)</f>
        <v>0</v>
      </c>
    </row>
    <row r="40" spans="1:6" ht="15.75" hidden="1" thickBot="1" x14ac:dyDescent="0.3">
      <c r="A40" s="285" t="s">
        <v>190</v>
      </c>
      <c r="B40" s="292">
        <f>Q15</f>
        <v>0</v>
      </c>
      <c r="C40" s="289" t="s">
        <v>190</v>
      </c>
      <c r="D40" s="290" t="s">
        <v>190</v>
      </c>
      <c r="E40" s="286"/>
      <c r="F40" s="295">
        <f>B40</f>
        <v>0</v>
      </c>
    </row>
    <row r="41" spans="1:6" hidden="1" x14ac:dyDescent="0.25">
      <c r="A41" s="288" t="s">
        <v>12</v>
      </c>
      <c r="B41" s="293">
        <f>SUM(B39:B40)</f>
        <v>0</v>
      </c>
      <c r="C41" s="293">
        <f>SUM(C39:C40)</f>
        <v>0</v>
      </c>
      <c r="D41" s="293">
        <f>SUM(D39:D40)</f>
        <v>0</v>
      </c>
      <c r="E41" s="293">
        <f>SUM(E39:E40)</f>
        <v>0</v>
      </c>
      <c r="F41" s="293">
        <f>SUM(F39:F40)</f>
        <v>0</v>
      </c>
    </row>
    <row r="42" spans="1:6" hidden="1" x14ac:dyDescent="0.25">
      <c r="A42" s="281"/>
      <c r="B42" s="281"/>
      <c r="C42" s="281"/>
      <c r="D42" s="281"/>
      <c r="E42" s="281"/>
      <c r="F42" s="281"/>
    </row>
    <row r="43" spans="1:6" hidden="1" x14ac:dyDescent="0.25">
      <c r="A43" t="s">
        <v>109</v>
      </c>
    </row>
    <row r="44" spans="1:6" hidden="1" x14ac:dyDescent="0.25">
      <c r="A44" t="s">
        <v>478</v>
      </c>
    </row>
    <row r="45" spans="1:6" hidden="1" x14ac:dyDescent="0.25">
      <c r="A45" s="282"/>
      <c r="B45" s="283" t="s">
        <v>479</v>
      </c>
      <c r="C45" s="283" t="s">
        <v>3</v>
      </c>
      <c r="D45" s="283" t="s">
        <v>480</v>
      </c>
      <c r="E45" s="283" t="s">
        <v>481</v>
      </c>
      <c r="F45" s="294" t="s">
        <v>12</v>
      </c>
    </row>
    <row r="46" spans="1:6" hidden="1" x14ac:dyDescent="0.25">
      <c r="A46" s="282" t="s">
        <v>486</v>
      </c>
      <c r="B46" s="291">
        <f>D13</f>
        <v>0</v>
      </c>
      <c r="C46" s="289">
        <f>B46/'1B Salary scales -UCD Admin'!$J$2*'1B Salary scales -UCD Admin'!$F$2</f>
        <v>0</v>
      </c>
      <c r="D46" s="289">
        <f>B46/'1B Salary scales -UCD Admin'!$J$2</f>
        <v>0</v>
      </c>
      <c r="E46" s="289">
        <f>B46/'1B Salary scales -UCD Admin'!$J$2*'1B Salary scales -UCD Admin'!$F$3</f>
        <v>0</v>
      </c>
      <c r="F46" s="295">
        <f>SUM(C46:E46)</f>
        <v>0</v>
      </c>
    </row>
    <row r="47" spans="1:6" ht="15.75" hidden="1" thickBot="1" x14ac:dyDescent="0.3">
      <c r="A47" s="285" t="s">
        <v>190</v>
      </c>
      <c r="B47" s="292">
        <f>T15</f>
        <v>0</v>
      </c>
      <c r="C47" s="289" t="s">
        <v>190</v>
      </c>
      <c r="D47" s="290" t="s">
        <v>190</v>
      </c>
      <c r="E47" s="286"/>
      <c r="F47" s="295">
        <f>B47</f>
        <v>0</v>
      </c>
    </row>
    <row r="48" spans="1:6" hidden="1" x14ac:dyDescent="0.25">
      <c r="A48" s="288" t="s">
        <v>12</v>
      </c>
      <c r="B48" s="293">
        <f>SUM(B46:B47)</f>
        <v>0</v>
      </c>
      <c r="C48" s="293">
        <f>SUM(C46:C47)</f>
        <v>0</v>
      </c>
      <c r="D48" s="293">
        <f>SUM(D46:D47)</f>
        <v>0</v>
      </c>
      <c r="E48" s="293">
        <f>SUM(E46:E47)</f>
        <v>0</v>
      </c>
      <c r="F48" s="293">
        <f>SUM(F46:F47)</f>
        <v>0</v>
      </c>
    </row>
    <row r="49" spans="1:6" hidden="1" x14ac:dyDescent="0.25"/>
    <row r="50" spans="1:6" hidden="1" x14ac:dyDescent="0.25">
      <c r="A50" t="s">
        <v>110</v>
      </c>
    </row>
    <row r="51" spans="1:6" hidden="1" x14ac:dyDescent="0.25">
      <c r="A51" t="s">
        <v>478</v>
      </c>
    </row>
    <row r="52" spans="1:6" hidden="1" x14ac:dyDescent="0.25">
      <c r="A52" s="282"/>
      <c r="B52" s="283" t="s">
        <v>479</v>
      </c>
      <c r="C52" s="283" t="s">
        <v>3</v>
      </c>
      <c r="D52" s="283" t="s">
        <v>480</v>
      </c>
      <c r="E52" s="283" t="s">
        <v>481</v>
      </c>
      <c r="F52" s="294" t="s">
        <v>12</v>
      </c>
    </row>
    <row r="53" spans="1:6" hidden="1" x14ac:dyDescent="0.25">
      <c r="A53" s="282" t="s">
        <v>486</v>
      </c>
      <c r="B53" s="291">
        <f>E13</f>
        <v>0</v>
      </c>
      <c r="C53" s="289">
        <f>B53/'1B Salary scales -UCD Admin'!$J$2*'1B Salary scales -UCD Admin'!$F$2</f>
        <v>0</v>
      </c>
      <c r="D53" s="289">
        <f>B53/'1B Salary scales -UCD Admin'!$J$2</f>
        <v>0</v>
      </c>
      <c r="E53" s="289">
        <f>B53/'1B Salary scales -UCD Admin'!$J$2*'1B Salary scales -UCD Admin'!$F$3</f>
        <v>0</v>
      </c>
      <c r="F53" s="295">
        <f>SUM(C53:E53)</f>
        <v>0</v>
      </c>
    </row>
    <row r="54" spans="1:6" ht="15.75" hidden="1" thickBot="1" x14ac:dyDescent="0.3">
      <c r="A54" s="285" t="s">
        <v>190</v>
      </c>
      <c r="B54" s="292">
        <f>W15</f>
        <v>0</v>
      </c>
      <c r="C54" s="289" t="s">
        <v>190</v>
      </c>
      <c r="D54" s="290" t="s">
        <v>190</v>
      </c>
      <c r="E54" s="286"/>
      <c r="F54" s="295">
        <f>B54</f>
        <v>0</v>
      </c>
    </row>
    <row r="55" spans="1:6" hidden="1" x14ac:dyDescent="0.25">
      <c r="A55" s="288" t="s">
        <v>12</v>
      </c>
      <c r="B55" s="293">
        <f>SUM(B53:B54)</f>
        <v>0</v>
      </c>
      <c r="C55" s="293">
        <f>SUM(C53:C54)</f>
        <v>0</v>
      </c>
      <c r="D55" s="293">
        <f>SUM(D53:D54)</f>
        <v>0</v>
      </c>
      <c r="E55" s="293">
        <f>SUM(E53:E54)</f>
        <v>0</v>
      </c>
      <c r="F55" s="293">
        <f>SUM(F53:F54)</f>
        <v>0</v>
      </c>
    </row>
    <row r="56" spans="1:6" hidden="1" x14ac:dyDescent="0.25"/>
    <row r="57" spans="1:6" hidden="1" x14ac:dyDescent="0.25"/>
    <row r="58" spans="1:6" hidden="1" x14ac:dyDescent="0.25">
      <c r="A58" t="s">
        <v>111</v>
      </c>
    </row>
    <row r="59" spans="1:6" hidden="1" x14ac:dyDescent="0.25">
      <c r="A59" t="s">
        <v>478</v>
      </c>
    </row>
    <row r="60" spans="1:6" hidden="1" x14ac:dyDescent="0.25">
      <c r="A60" s="282"/>
      <c r="B60" s="283" t="s">
        <v>479</v>
      </c>
      <c r="C60" s="283" t="s">
        <v>3</v>
      </c>
      <c r="D60" s="283" t="s">
        <v>480</v>
      </c>
      <c r="E60" s="283" t="s">
        <v>481</v>
      </c>
      <c r="F60" s="294" t="s">
        <v>12</v>
      </c>
    </row>
    <row r="61" spans="1:6" hidden="1" x14ac:dyDescent="0.25">
      <c r="A61" s="282" t="s">
        <v>486</v>
      </c>
      <c r="B61" s="291">
        <f>F13</f>
        <v>0</v>
      </c>
      <c r="C61" s="289">
        <f>B61/'1B Salary scales -UCD Admin'!$J$2*'1B Salary scales -UCD Admin'!$F$2</f>
        <v>0</v>
      </c>
      <c r="D61" s="289">
        <f>B61/'1B Salary scales -UCD Admin'!$J$2</f>
        <v>0</v>
      </c>
      <c r="E61" s="289">
        <f>B61/'1B Salary scales -UCD Admin'!$J$2*'1B Salary scales -UCD Admin'!$F$3</f>
        <v>0</v>
      </c>
      <c r="F61" s="295">
        <f>SUM(C61:E61)</f>
        <v>0</v>
      </c>
    </row>
    <row r="62" spans="1:6" ht="15.75" hidden="1" thickBot="1" x14ac:dyDescent="0.3">
      <c r="A62" s="285" t="s">
        <v>190</v>
      </c>
      <c r="B62" s="292">
        <f>Z15</f>
        <v>0</v>
      </c>
      <c r="C62" s="289" t="s">
        <v>190</v>
      </c>
      <c r="D62" s="290" t="s">
        <v>190</v>
      </c>
      <c r="E62" s="286"/>
      <c r="F62" s="295">
        <f>B62</f>
        <v>0</v>
      </c>
    </row>
    <row r="63" spans="1:6" hidden="1" x14ac:dyDescent="0.25">
      <c r="A63" s="288" t="s">
        <v>12</v>
      </c>
      <c r="B63" s="293">
        <f>SUM(B61:B62)</f>
        <v>0</v>
      </c>
      <c r="C63" s="293">
        <f>SUM(C61:C62)</f>
        <v>0</v>
      </c>
      <c r="D63" s="293">
        <f>SUM(D61:D62)</f>
        <v>0</v>
      </c>
      <c r="E63" s="293">
        <f>SUM(E61:E62)</f>
        <v>0</v>
      </c>
      <c r="F63" s="293">
        <f>SUM(F61:F62)</f>
        <v>0</v>
      </c>
    </row>
    <row r="64" spans="1:6" hidden="1" x14ac:dyDescent="0.25"/>
    <row r="65" spans="1:6" hidden="1" x14ac:dyDescent="0.25"/>
    <row r="66" spans="1:6" hidden="1" x14ac:dyDescent="0.25">
      <c r="A66" t="s">
        <v>193</v>
      </c>
    </row>
    <row r="67" spans="1:6" hidden="1" x14ac:dyDescent="0.25">
      <c r="A67" t="s">
        <v>478</v>
      </c>
    </row>
    <row r="68" spans="1:6" hidden="1" x14ac:dyDescent="0.25">
      <c r="A68" s="282"/>
      <c r="B68" s="283" t="s">
        <v>479</v>
      </c>
      <c r="C68" s="283" t="s">
        <v>3</v>
      </c>
      <c r="D68" s="283" t="s">
        <v>480</v>
      </c>
      <c r="E68" s="283" t="s">
        <v>481</v>
      </c>
      <c r="F68" s="294" t="s">
        <v>12</v>
      </c>
    </row>
    <row r="69" spans="1:6" hidden="1" x14ac:dyDescent="0.25">
      <c r="A69" s="282" t="s">
        <v>486</v>
      </c>
      <c r="B69" s="291">
        <f>G13</f>
        <v>0</v>
      </c>
      <c r="C69" s="289">
        <f>B69/'1B Salary scales -UCD Admin'!$J$2*'1B Salary scales -UCD Admin'!$F$2</f>
        <v>0</v>
      </c>
      <c r="D69" s="289">
        <f>B69/'1B Salary scales -UCD Admin'!$J$2</f>
        <v>0</v>
      </c>
      <c r="E69" s="289">
        <f>B69/'1B Salary scales -UCD Admin'!$J$2*'1B Salary scales -UCD Admin'!$F$3</f>
        <v>0</v>
      </c>
      <c r="F69" s="295">
        <f>SUM(C69:E69)</f>
        <v>0</v>
      </c>
    </row>
    <row r="70" spans="1:6" ht="15.75" hidden="1" thickBot="1" x14ac:dyDescent="0.3">
      <c r="A70" s="285" t="s">
        <v>190</v>
      </c>
      <c r="B70" s="292">
        <f>AC15</f>
        <v>0</v>
      </c>
      <c r="C70" s="289" t="s">
        <v>190</v>
      </c>
      <c r="D70" s="290" t="s">
        <v>190</v>
      </c>
      <c r="E70" s="286"/>
      <c r="F70" s="295">
        <f>B70</f>
        <v>0</v>
      </c>
    </row>
    <row r="71" spans="1:6" hidden="1" x14ac:dyDescent="0.25">
      <c r="A71" s="288" t="s">
        <v>12</v>
      </c>
      <c r="B71" s="293">
        <f>SUM(B69:B70)</f>
        <v>0</v>
      </c>
      <c r="C71" s="293">
        <f>SUM(C69:C70)</f>
        <v>0</v>
      </c>
      <c r="D71" s="293">
        <f>SUM(D69:D70)</f>
        <v>0</v>
      </c>
      <c r="E71" s="293">
        <f>SUM(E69:E70)</f>
        <v>0</v>
      </c>
      <c r="F71" s="293">
        <f>SUM(F69:F70)</f>
        <v>0</v>
      </c>
    </row>
    <row r="72" spans="1:6" hidden="1" x14ac:dyDescent="0.25"/>
  </sheetData>
  <sheetProtection algorithmName="SHA-512" hashValue="xXo38wbu5G4GSG7ptjn/uxJcUXU9CVDqFhxidblqnN0zf857ianiygWV/ld9WWjcQudzQ6bjFodB2Nwet/KPRA==" saltValue="70RmzE9mh6Op7pgEXI4qjw==" spinCount="100000" sheet="1" objects="1" scenarios="1"/>
  <mergeCells count="1">
    <mergeCell ref="A4:B4"/>
  </mergeCells>
  <dataValidations count="3">
    <dataValidation allowBlank="1" showInputMessage="1" showErrorMessage="1" promptTitle="DO NOT INPUT DATA" prompt="These cells are auto-populated. Do not enter data. " sqref="H8:H13 C13:G13" xr:uid="{0648390A-43D5-4267-8C86-14B34ABB5AFD}"/>
    <dataValidation type="whole" allowBlank="1" showInputMessage="1" showErrorMessage="1" error="Number of months must be between 0 - 12." sqref="D19:H23" xr:uid="{463DD8F3-BE85-438D-ADBE-3ECD83FC121D}">
      <formula1>0</formula1>
      <formula2>12</formula2>
    </dataValidation>
    <dataValidation allowBlank="1" showInputMessage="1" showErrorMessage="1" promptTitle="Not working full-time? " prompt="This template assumes that your team member is working full-time on the project. If this is not the case, then you need to manually insert the FTE (full time equivalent) per centage in this cell e.g., if only working 2 days per week = 40%." sqref="C19:C23" xr:uid="{74F6D8C8-F4A5-4607-A285-7DFCFE21E6E3}"/>
  </dataValidations>
  <pageMargins left="0.70866141732283472" right="0.70866141732283472" top="0.74803149606299213" bottom="0.74803149606299213" header="0.31496062992125984" footer="0.31496062992125984"/>
  <pageSetup scale="48"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F600184-9393-4E1B-8BC5-5F6A4B874270}">
          <x14:formula1>
            <xm:f>'All job positions.'!$A$144:$A$212</xm:f>
          </x14:formula1>
          <xm:sqref>B8:B12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2DBF-4E9A-496C-8574-3A06A9C0839B}">
  <sheetPr codeName="Sheet3">
    <tabColor rgb="FF00B050"/>
    <pageSetUpPr fitToPage="1"/>
  </sheetPr>
  <dimension ref="A1:AB85"/>
  <sheetViews>
    <sheetView topLeftCell="A3" zoomScaleNormal="100" zoomScaleSheetLayoutView="100" workbookViewId="0">
      <selection activeCell="B15" sqref="B15"/>
    </sheetView>
  </sheetViews>
  <sheetFormatPr defaultRowHeight="15" x14ac:dyDescent="0.25"/>
  <cols>
    <col min="1" max="1" width="42" customWidth="1"/>
    <col min="2" max="2" width="63.42578125" customWidth="1"/>
    <col min="3" max="6" width="14" bestFit="1" customWidth="1"/>
    <col min="7" max="7" width="14" customWidth="1"/>
    <col min="8" max="8" width="12.42578125" bestFit="1" customWidth="1"/>
    <col min="9" max="9" width="9.140625" customWidth="1"/>
    <col min="10" max="10" width="18.5703125" customWidth="1"/>
    <col min="11" max="11" width="8.85546875" customWidth="1"/>
    <col min="12" max="12" width="13.7109375" customWidth="1"/>
    <col min="13" max="13" width="14.85546875" customWidth="1"/>
    <col min="14" max="14" width="3.5703125" customWidth="1"/>
    <col min="15" max="15" width="13.7109375" customWidth="1"/>
    <col min="16" max="16" width="10.42578125" customWidth="1"/>
    <col min="17" max="17" width="5.5703125" customWidth="1"/>
    <col min="18" max="18" width="13.7109375" customWidth="1"/>
    <col min="19" max="19" width="14.7109375" customWidth="1"/>
    <col min="20" max="20" width="8.85546875" customWidth="1"/>
    <col min="21" max="21" width="13.7109375" customWidth="1"/>
    <col min="22" max="22" width="10.42578125" customWidth="1"/>
    <col min="23" max="23" width="8.85546875" customWidth="1"/>
    <col min="24" max="24" width="13.7109375" customWidth="1"/>
    <col min="25" max="25" width="17.7109375" customWidth="1"/>
    <col min="26" max="27" width="8.85546875" customWidth="1"/>
    <col min="28" max="32" width="9.140625" customWidth="1"/>
  </cols>
  <sheetData>
    <row r="1" spans="1:28" ht="18.75" x14ac:dyDescent="0.3">
      <c r="A1" s="115" t="s">
        <v>374</v>
      </c>
      <c r="B1" s="112"/>
      <c r="C1" s="114"/>
      <c r="D1" s="112"/>
      <c r="E1" s="112"/>
      <c r="F1" s="112"/>
      <c r="G1" s="112"/>
      <c r="H1" s="112"/>
      <c r="J1" s="89" t="s">
        <v>192</v>
      </c>
      <c r="K1" s="89">
        <v>12</v>
      </c>
      <c r="L1" s="1"/>
    </row>
    <row r="2" spans="1:28" ht="18.75" x14ac:dyDescent="0.3">
      <c r="A2" s="116" t="s">
        <v>264</v>
      </c>
      <c r="B2" s="112"/>
      <c r="C2" s="114"/>
      <c r="D2" s="112"/>
      <c r="E2" s="112"/>
      <c r="F2" s="112"/>
      <c r="G2" s="112"/>
      <c r="H2" s="112"/>
      <c r="J2" s="89"/>
      <c r="K2" s="89"/>
      <c r="L2" s="1"/>
    </row>
    <row r="3" spans="1:28" ht="18.75" x14ac:dyDescent="0.3">
      <c r="A3" s="116" t="s">
        <v>377</v>
      </c>
      <c r="B3" s="112"/>
      <c r="C3" s="114"/>
      <c r="D3" s="112"/>
      <c r="E3" s="112"/>
      <c r="F3" s="112"/>
      <c r="G3" s="112"/>
      <c r="H3" s="112"/>
      <c r="J3" s="89"/>
      <c r="K3" s="89"/>
      <c r="L3" s="1"/>
    </row>
    <row r="4" spans="1:28" ht="36" customHeight="1" thickBot="1" x14ac:dyDescent="0.35">
      <c r="A4" s="397" t="s">
        <v>378</v>
      </c>
      <c r="B4" s="397"/>
      <c r="C4" s="114"/>
      <c r="D4" s="112"/>
      <c r="E4" s="112"/>
      <c r="F4" s="112"/>
      <c r="G4" s="112"/>
      <c r="H4" s="112"/>
      <c r="J4" s="89"/>
      <c r="K4" s="89"/>
      <c r="L4" s="1"/>
    </row>
    <row r="5" spans="1:28" ht="18.75" x14ac:dyDescent="0.3">
      <c r="A5" s="207" t="s">
        <v>376</v>
      </c>
      <c r="B5" s="75"/>
      <c r="C5" s="6" t="s">
        <v>108</v>
      </c>
      <c r="D5" s="6" t="s">
        <v>109</v>
      </c>
      <c r="E5" s="6" t="s">
        <v>110</v>
      </c>
      <c r="F5" s="6" t="s">
        <v>111</v>
      </c>
      <c r="G5" s="6" t="s">
        <v>193</v>
      </c>
      <c r="H5" s="57"/>
    </row>
    <row r="6" spans="1:28" x14ac:dyDescent="0.25">
      <c r="A6" s="53"/>
      <c r="C6" s="107" t="str">
        <f>+'1B.'!C6</f>
        <v>2024/2025</v>
      </c>
      <c r="D6" s="107" t="str">
        <f>+'1B.'!D6</f>
        <v>2025/2026</v>
      </c>
      <c r="E6" s="107" t="str">
        <f>+'1B.'!E6</f>
        <v>2026/2027</v>
      </c>
      <c r="F6" s="107" t="str">
        <f>+'1B.'!F6</f>
        <v>2027/2028</v>
      </c>
      <c r="G6" s="107" t="str">
        <f>+'1B.'!G6</f>
        <v>2028/2029</v>
      </c>
      <c r="H6" s="59" t="s">
        <v>12</v>
      </c>
    </row>
    <row r="7" spans="1:28" x14ac:dyDescent="0.25">
      <c r="A7" s="58" t="s">
        <v>379</v>
      </c>
      <c r="B7" s="1" t="s">
        <v>380</v>
      </c>
      <c r="C7" s="3" t="s">
        <v>5</v>
      </c>
      <c r="D7" s="3" t="s">
        <v>5</v>
      </c>
      <c r="E7" s="3" t="s">
        <v>5</v>
      </c>
      <c r="F7" s="3" t="s">
        <v>5</v>
      </c>
      <c r="G7" s="3" t="s">
        <v>5</v>
      </c>
      <c r="H7" s="59" t="s">
        <v>6</v>
      </c>
    </row>
    <row r="8" spans="1:28" x14ac:dyDescent="0.25">
      <c r="A8" s="53" t="s">
        <v>194</v>
      </c>
      <c r="B8" s="166" t="s">
        <v>121</v>
      </c>
      <c r="C8" s="52" t="str">
        <f>IFERROR(VLOOKUP(B8,'Researcher Salary Scales. '!A8:V60,10,FALSE)/(K1)*D32*C32,(" "))</f>
        <v xml:space="preserve"> </v>
      </c>
      <c r="D8" s="52" t="str" cm="1">
        <f t="array" ref="D8">IFERROR(INDEX('Researcher Salary Scales. '!$A$8:$V$60,MATCH($B$8,'Researcher Salary Scales. '!$A$8:$A$60,0)+1,14)/(K1)*E32*C32,(" "))</f>
        <v xml:space="preserve"> </v>
      </c>
      <c r="E8" s="52" t="str" cm="1">
        <f t="array" ref="E8">IFERROR(INDEX('Researcher Salary Scales. '!$A$8:$V$60,MATCH($B$8,'Researcher Salary Scales. '!$A$8:$A$60,0)+2,18)/(K1)*F32*C32,(" "))</f>
        <v xml:space="preserve"> </v>
      </c>
      <c r="F8" s="52" t="str" cm="1">
        <f t="array" ref="F8">IFERROR(INDEX('Researcher Salary Scales. '!$A$8:$V$60,MATCH($B$8,'Researcher Salary Scales. '!$A$8:$A$57,0)+3,22)/(K1)*G32*C32,(" "))</f>
        <v xml:space="preserve"> </v>
      </c>
      <c r="G8" s="52" t="str" cm="1">
        <f t="array" ref="G8">IFERROR(INDEX('Researcher Salary Scales. '!$A$8:$Z$61,MATCH($B$8,'Researcher Salary Scales. '!$A$8:$A$61,0)+4,26)/(K1)*H32*C32,(" "))</f>
        <v xml:space="preserve"> </v>
      </c>
      <c r="H8" s="54">
        <f>SUM(C8:G8)</f>
        <v>0</v>
      </c>
    </row>
    <row r="9" spans="1:28" x14ac:dyDescent="0.25">
      <c r="A9" s="53" t="s">
        <v>195</v>
      </c>
      <c r="B9" s="166" t="s">
        <v>121</v>
      </c>
      <c r="C9" s="52" t="str">
        <f>IFERROR(VLOOKUP(B9,'Researcher Salary Scales. '!A8:V60,10,FALSE)/(K1)*D33*C33,(" "))</f>
        <v xml:space="preserve"> </v>
      </c>
      <c r="D9" s="52" t="str" cm="1">
        <f t="array" ref="D9">IFERROR(INDEX('Researcher Salary Scales. '!$A$8:$V$60,MATCH($B$9,'Researcher Salary Scales. '!$A$8:$A$60,0)+1,14)/(K1)*E33*C33,(" "))</f>
        <v xml:space="preserve"> </v>
      </c>
      <c r="E9" s="52" t="str" cm="1">
        <f t="array" ref="E9">IFERROR(INDEX('Researcher Salary Scales. '!$A$8:$V$60,MATCH($B$9,'Researcher Salary Scales. '!$A$8:$A$60,0)+2,18)/(K1)*F33*C33,(" "))</f>
        <v xml:space="preserve"> </v>
      </c>
      <c r="F9" s="52" t="str" cm="1">
        <f t="array" ref="F9">IFERROR(INDEX('Researcher Salary Scales. '!$A$8:$V$60,MATCH($B$9,'Researcher Salary Scales. '!$A$8:$A$60,0)+3,22)/(K1)*G33*C33,(" "))</f>
        <v xml:space="preserve"> </v>
      </c>
      <c r="G9" s="52" t="str" cm="1">
        <f t="array" ref="G9">IFERROR(INDEX('Researcher Salary Scales. '!$A$8:$Z$61,MATCH($B$9,'Researcher Salary Scales. '!$A$8:$A$61,0)+4,26)/(K1)*H33*C33,(" "))</f>
        <v xml:space="preserve"> </v>
      </c>
      <c r="H9" s="54">
        <f t="shared" ref="H9:H12" si="0">SUM(C9:G9)</f>
        <v>0</v>
      </c>
    </row>
    <row r="10" spans="1:28" x14ac:dyDescent="0.25">
      <c r="A10" s="53" t="s">
        <v>196</v>
      </c>
      <c r="B10" s="166" t="s">
        <v>121</v>
      </c>
      <c r="C10" s="52" t="str">
        <f>IFERROR(VLOOKUP(B10,'Researcher Salary Scales. '!A8:V60,10,FALSE)/(K1)*D34*C34,(" "))</f>
        <v xml:space="preserve"> </v>
      </c>
      <c r="D10" s="52" t="str" cm="1">
        <f t="array" ref="D10">IFERROR(INDEX('Researcher Salary Scales. '!$A$8:$V$60,MATCH($B$10,'Researcher Salary Scales. '!$A$8:$A$60,0)+1,14)/(K1)*E34*C34,(" "))</f>
        <v xml:space="preserve"> </v>
      </c>
      <c r="E10" s="52" t="str" cm="1">
        <f t="array" ref="E10">IFERROR(INDEX('Researcher Salary Scales. '!$A$8:$V$60,MATCH($B$10,'Researcher Salary Scales. '!$A$8:$A$60,0)+2,18)/(K1)*F34*C34,(" "))</f>
        <v xml:space="preserve"> </v>
      </c>
      <c r="F10" s="52" t="str" cm="1">
        <f t="array" ref="F10">IFERROR(INDEX('Researcher Salary Scales. '!$A$8:$V$60,MATCH($B$10,'Researcher Salary Scales. '!$A$8:$A$60,0)+3,22)/(K1)*G34*C34,(" "))</f>
        <v xml:space="preserve"> </v>
      </c>
      <c r="G10" s="52" t="str" cm="1">
        <f t="array" ref="G10">IFERROR(INDEX('Researcher Salary Scales. '!$A$8:$Z$61,MATCH($B$10,'Researcher Salary Scales. '!$A$8:$A$61,0)+4,26)/(K1)*H34*C34,(" "))</f>
        <v xml:space="preserve"> </v>
      </c>
      <c r="H10" s="54">
        <f t="shared" si="0"/>
        <v>0</v>
      </c>
    </row>
    <row r="11" spans="1:28" x14ac:dyDescent="0.25">
      <c r="A11" s="53" t="s">
        <v>197</v>
      </c>
      <c r="B11" s="166" t="s">
        <v>121</v>
      </c>
      <c r="C11" s="52" t="str">
        <f>IFERROR(VLOOKUP(B11,'Researcher Salary Scales. '!A8:V60,10,FALSE)/(K1)*D35*C35,(" "))</f>
        <v xml:space="preserve"> </v>
      </c>
      <c r="D11" s="52" t="str" cm="1">
        <f t="array" ref="D11">IFERROR(INDEX('Researcher Salary Scales. '!$A$8:$V$60,MATCH($B$11,'Researcher Salary Scales. '!$A$8:$A$60,0)+1,14)/(K1)*E35*C35,(" "))</f>
        <v xml:space="preserve"> </v>
      </c>
      <c r="E11" s="52" t="str" cm="1">
        <f t="array" ref="E11">IFERROR(INDEX('Researcher Salary Scales. '!$A$8:$V$60,MATCH($B$11,'Researcher Salary Scales. '!$A$8:$A$60,0)+2,18)/(K1)*F35*C35,(" "))</f>
        <v xml:space="preserve"> </v>
      </c>
      <c r="F11" s="52" t="str" cm="1">
        <f t="array" ref="F11">IFERROR(INDEX('Researcher Salary Scales. '!$A$8:$V$60,MATCH($B$11,'Researcher Salary Scales. '!$A$8:$A$60,0)+3,22)/(K1)*G35*C35,(" "))</f>
        <v xml:space="preserve"> </v>
      </c>
      <c r="G11" s="52" t="str" cm="1">
        <f t="array" ref="G11">IFERROR(INDEX('Researcher Salary Scales. '!$A$8:$Z$61,MATCH($B$11,'Researcher Salary Scales. '!$A$8:$A$61,0)+4,26)/(K1)*H35*C35,(" "))</f>
        <v xml:space="preserve"> </v>
      </c>
      <c r="H11" s="54">
        <f t="shared" si="0"/>
        <v>0</v>
      </c>
    </row>
    <row r="12" spans="1:28" ht="15.75" thickBot="1" x14ac:dyDescent="0.3">
      <c r="A12" s="65" t="s">
        <v>198</v>
      </c>
      <c r="B12" s="166" t="s">
        <v>121</v>
      </c>
      <c r="C12" s="73" t="str">
        <f>IFERROR(VLOOKUP(B12,'Researcher Salary Scales. '!A8:V60,10,FALSE)/(K1)*D36*C36,(" "))</f>
        <v xml:space="preserve"> </v>
      </c>
      <c r="D12" s="73" t="str" cm="1">
        <f t="array" ref="D12">IFERROR(INDEX('Researcher Salary Scales. '!$A$8:$V$60,MATCH($B$12,'Researcher Salary Scales. '!$A$8:$A$60,0)+1,14)/(K1)*E36*C36,(" "))</f>
        <v xml:space="preserve"> </v>
      </c>
      <c r="E12" s="73" t="str" cm="1">
        <f t="array" ref="E12">IFERROR(INDEX('Researcher Salary Scales. '!$A$8:$V$60,MATCH($B$12,'Researcher Salary Scales. '!$A$8:$A$60,0)+2,18)/(K1)*F36*C36,(" "))</f>
        <v xml:space="preserve"> </v>
      </c>
      <c r="F12" s="73" t="str" cm="1">
        <f t="array" ref="F12">IFERROR(INDEX('Researcher Salary Scales. '!$A$8:$V$60,MATCH($B$12,'Researcher Salary Scales. '!$A$8:$A$60,0)+3,22)/(K1)*G36*C36,(" "))</f>
        <v xml:space="preserve"> </v>
      </c>
      <c r="G12" s="73" t="str" cm="1">
        <f t="array" ref="G12">IFERROR(INDEX('Researcher Salary Scales. '!$A$8:$Z$61,MATCH($B$12,'Researcher Salary Scales. '!$A$8:$A$61,0)+4,26)/(K1)*H36*C36,(" "))</f>
        <v xml:space="preserve"> </v>
      </c>
      <c r="H12" s="54">
        <f t="shared" si="0"/>
        <v>0</v>
      </c>
    </row>
    <row r="13" spans="1:28" ht="15.75" thickBot="1" x14ac:dyDescent="0.3">
      <c r="A13" s="53"/>
      <c r="B13" s="302"/>
      <c r="C13" s="308">
        <f>SUM(C8:C12)</f>
        <v>0</v>
      </c>
      <c r="D13" s="308">
        <f t="shared" ref="D13:H13" si="1">SUM(D8:D12)</f>
        <v>0</v>
      </c>
      <c r="E13" s="308">
        <f t="shared" si="1"/>
        <v>0</v>
      </c>
      <c r="F13" s="308">
        <f t="shared" si="1"/>
        <v>0</v>
      </c>
      <c r="G13" s="308">
        <f t="shared" si="1"/>
        <v>0</v>
      </c>
      <c r="H13" s="308">
        <f t="shared" si="1"/>
        <v>0</v>
      </c>
      <c r="L13" s="319" t="s">
        <v>488</v>
      </c>
      <c r="M13" s="317"/>
      <c r="O13" s="319" t="s">
        <v>491</v>
      </c>
      <c r="P13" s="317"/>
      <c r="R13" s="319" t="s">
        <v>492</v>
      </c>
      <c r="S13" s="317"/>
      <c r="U13" s="319" t="s">
        <v>493</v>
      </c>
      <c r="V13" s="317"/>
      <c r="X13" s="319" t="s">
        <v>494</v>
      </c>
      <c r="Y13" s="317"/>
    </row>
    <row r="14" spans="1:28" x14ac:dyDescent="0.25">
      <c r="A14" s="108" t="s">
        <v>381</v>
      </c>
      <c r="B14" s="72" t="s">
        <v>382</v>
      </c>
      <c r="C14" s="304" t="str">
        <f>IFERROR(VLOOKUP(B14,'Researcher Salary Scales. '!A9:V61,10,FALSE)/(#REF!)*D37*#REF!,(" "))</f>
        <v xml:space="preserve"> </v>
      </c>
      <c r="D14" s="76"/>
      <c r="E14" s="76"/>
      <c r="F14" s="76"/>
      <c r="G14" s="76"/>
      <c r="H14" s="77"/>
      <c r="L14" s="315" t="s">
        <v>372</v>
      </c>
      <c r="M14" s="318" t="s">
        <v>490</v>
      </c>
      <c r="N14" s="313"/>
      <c r="O14" s="315" t="s">
        <v>372</v>
      </c>
      <c r="P14" s="318" t="s">
        <v>490</v>
      </c>
      <c r="Q14" s="313"/>
      <c r="R14" s="315" t="s">
        <v>372</v>
      </c>
      <c r="S14" s="318" t="s">
        <v>490</v>
      </c>
      <c r="T14" s="313"/>
      <c r="U14" s="315" t="s">
        <v>372</v>
      </c>
      <c r="V14" s="318" t="s">
        <v>490</v>
      </c>
      <c r="W14" s="313"/>
      <c r="X14" s="315" t="s">
        <v>372</v>
      </c>
      <c r="Y14" s="318" t="s">
        <v>490</v>
      </c>
      <c r="Z14" s="313"/>
      <c r="AA14" s="313"/>
      <c r="AB14" s="313"/>
    </row>
    <row r="15" spans="1:28" x14ac:dyDescent="0.25">
      <c r="A15" s="53" t="s">
        <v>222</v>
      </c>
      <c r="B15" s="166" t="s">
        <v>373</v>
      </c>
      <c r="C15" s="372" t="str">
        <f>IFERROR(VLOOKUP($B15,'[6]Student Stipend.'!$A$5:$F$20,3,FALSE)/($K$1)*$D37,(""))</f>
        <v/>
      </c>
      <c r="D15" s="372" t="str">
        <f>IFERROR(VLOOKUP($B15,'[6]Student Stipend.'!$A$5:$F$10,3,FALSE)/($K$1)*$E37,(""))</f>
        <v/>
      </c>
      <c r="E15" s="372" t="str">
        <f>IFERROR(VLOOKUP($B15,'[6]Student Stipend.'!$A$5:$F$10,4,FALSE)/($K$1)*$F37,(""))</f>
        <v/>
      </c>
      <c r="F15" s="372" t="str">
        <f>IFERROR(VLOOKUP($B15,'[6]Student Stipend.'!$A$5:$F$10,5,FALSE)/($K$1)*$G37,(""))</f>
        <v/>
      </c>
      <c r="G15" s="372" t="str">
        <f>IFERROR(VLOOKUP($B15,'[6]Student Stipend.'!$A$5:$F$10,6,FALSE)/($K$1)*$H37,(""))</f>
        <v/>
      </c>
      <c r="H15" s="54">
        <f>SUM(C15:G15)</f>
        <v>0</v>
      </c>
      <c r="L15" s="316">
        <f>IF(B15=$L$14,C15,0)</f>
        <v>0</v>
      </c>
      <c r="M15" s="316">
        <f>IF(B15=$M$14,C15,0)</f>
        <v>0</v>
      </c>
      <c r="N15" s="313"/>
      <c r="O15" s="316">
        <f>IF(B15=$L$14,D15,0)</f>
        <v>0</v>
      </c>
      <c r="P15" s="316">
        <f>IF(E15=$M$14,F15,0)</f>
        <v>0</v>
      </c>
      <c r="Q15" s="313"/>
      <c r="R15" s="316">
        <f>IF(B15=$L$14,E15,0)</f>
        <v>0</v>
      </c>
      <c r="S15" s="316">
        <f>IF(H15=$M$14,I15,0)</f>
        <v>0</v>
      </c>
      <c r="T15" s="313"/>
      <c r="U15" s="316">
        <f>IF(B15=$L$14,F15,0)</f>
        <v>0</v>
      </c>
      <c r="V15" s="316">
        <f>IF(K15=$M$14,L15,0)</f>
        <v>0</v>
      </c>
      <c r="W15" s="313"/>
      <c r="X15" s="316">
        <f>IF(B15=$L$14,G15,0)</f>
        <v>0</v>
      </c>
      <c r="Y15" s="316">
        <f>IF(N15=$M$14,O15,0)</f>
        <v>0</v>
      </c>
      <c r="Z15" s="313"/>
      <c r="AA15" s="313"/>
      <c r="AB15" s="313"/>
    </row>
    <row r="16" spans="1:28" x14ac:dyDescent="0.25">
      <c r="A16" s="53" t="s">
        <v>223</v>
      </c>
      <c r="B16" s="166" t="s">
        <v>267</v>
      </c>
      <c r="C16" s="372" t="str">
        <f>IFERROR(VLOOKUP($B16,'[6]Student Stipend.'!$A$5:$F$20,3,FALSE)/($K$1)*$D37,(""))</f>
        <v/>
      </c>
      <c r="D16" s="372" t="str">
        <f>IFERROR(VLOOKUP($B16,'[6]Student Stipend.'!$A$5:$F$20,3,FALSE)/($K$1)*$E37,(""))</f>
        <v/>
      </c>
      <c r="E16" s="372" t="str">
        <f>IFERROR(VLOOKUP($B16,'[6]Student Stipend.'!$A$5:$F$20,4,FALSE)/($K$1)*$F37,(""))</f>
        <v/>
      </c>
      <c r="F16" s="372" t="str">
        <f>IFERROR(VLOOKUP($B16,'[6]Student Stipend.'!$A$5:$F$20,5,FALSE)/($K$1)*$G37,(""))</f>
        <v/>
      </c>
      <c r="G16" s="372" t="str">
        <f>IFERROR(VLOOKUP($B16,'[6]Student Stipend.'!$A$5:$F$20,5,FALSE)/($K$1)*$H37,(""))</f>
        <v/>
      </c>
      <c r="H16" s="54">
        <f t="shared" ref="H16:H24" si="2">SUM(C16:G16)</f>
        <v>0</v>
      </c>
      <c r="L16" s="316">
        <f>IF(B16=L15,C16,0)</f>
        <v>0</v>
      </c>
      <c r="M16" s="316" t="str">
        <f>C16</f>
        <v/>
      </c>
      <c r="N16" s="313"/>
      <c r="O16" s="316">
        <f t="shared" ref="O16:O24" si="3">IF(B16=$L$14,D16,0)</f>
        <v>0</v>
      </c>
      <c r="P16" s="316" t="str">
        <f>D16</f>
        <v/>
      </c>
      <c r="Q16" s="313"/>
      <c r="R16" s="316">
        <f t="shared" ref="R16:R24" si="4">IF(B16=$L$14,E16,0)</f>
        <v>0</v>
      </c>
      <c r="S16" s="316" t="str">
        <f>E16</f>
        <v/>
      </c>
      <c r="T16" s="313"/>
      <c r="U16" s="316">
        <f t="shared" ref="U16:U24" si="5">IF(B16=$L$14,F16,0)</f>
        <v>0</v>
      </c>
      <c r="V16" s="316" t="str">
        <f>F16</f>
        <v/>
      </c>
      <c r="W16" s="313"/>
      <c r="X16" s="316">
        <f t="shared" ref="X16:X24" si="6">IF(B16=$L$14,G16,0)</f>
        <v>0</v>
      </c>
      <c r="Y16" s="316" t="str">
        <f>G16</f>
        <v/>
      </c>
      <c r="Z16" s="313"/>
      <c r="AA16" s="313"/>
      <c r="AB16" s="313"/>
    </row>
    <row r="17" spans="1:28" x14ac:dyDescent="0.25">
      <c r="A17" s="53" t="s">
        <v>224</v>
      </c>
      <c r="B17" s="166" t="s">
        <v>373</v>
      </c>
      <c r="C17" s="372" t="str">
        <f>IFERROR(VLOOKUP($B17,'[6]Student Stipend.'!$A$5:$F$20,3,FALSE)/($K$1)*$D38,(""))</f>
        <v/>
      </c>
      <c r="D17" s="372" t="str">
        <f>IFERROR(VLOOKUP($B17,'[6]Student Stipend.'!$A$5:$F$10,3,FALSE)/($K$1)*$E38,(""))</f>
        <v/>
      </c>
      <c r="E17" s="372" t="str">
        <f>IFERROR(VLOOKUP($B17,'[6]Student Stipend.'!$A$5:$F$10,4,FALSE)/($K$1)*$F38,(""))</f>
        <v/>
      </c>
      <c r="F17" s="372" t="str">
        <f>IFERROR(VLOOKUP($B17,'[6]Student Stipend.'!$A$5:$F$10,5,FALSE)/($K$1)*$G38,(""))</f>
        <v/>
      </c>
      <c r="G17" s="372" t="str">
        <f>IFERROR(VLOOKUP($B17,'[6]Student Stipend.'!$A$5:$F$10,6,FALSE)/($K$1)*$H38,(""))</f>
        <v/>
      </c>
      <c r="H17" s="54">
        <f t="shared" si="2"/>
        <v>0</v>
      </c>
      <c r="L17" s="316">
        <f>IF(B17=$L$14,C17,0)</f>
        <v>0</v>
      </c>
      <c r="M17" s="316">
        <f t="shared" ref="M17:M23" si="7">IF(B17=$M$14,C17,0)</f>
        <v>0</v>
      </c>
      <c r="N17" s="313"/>
      <c r="O17" s="316">
        <f t="shared" si="3"/>
        <v>0</v>
      </c>
      <c r="P17" s="316">
        <f t="shared" ref="P17" si="8">IF(E17=$M$14,F17,0)</f>
        <v>0</v>
      </c>
      <c r="Q17" s="313"/>
      <c r="R17" s="316">
        <f t="shared" si="4"/>
        <v>0</v>
      </c>
      <c r="S17" s="316">
        <f t="shared" ref="S17" si="9">IF(H17=$M$14,I17,0)</f>
        <v>0</v>
      </c>
      <c r="T17" s="313"/>
      <c r="U17" s="316">
        <f t="shared" si="5"/>
        <v>0</v>
      </c>
      <c r="V17" s="316">
        <f t="shared" ref="V17" si="10">IF(K17=$M$14,L17,0)</f>
        <v>0</v>
      </c>
      <c r="W17" s="313"/>
      <c r="X17" s="316">
        <f t="shared" si="6"/>
        <v>0</v>
      </c>
      <c r="Y17" s="316">
        <f t="shared" ref="Y17" si="11">IF(N17=$M$14,O17,0)</f>
        <v>0</v>
      </c>
      <c r="Z17" s="313"/>
      <c r="AA17" s="313"/>
      <c r="AB17" s="313"/>
    </row>
    <row r="18" spans="1:28" x14ac:dyDescent="0.25">
      <c r="A18" s="53" t="s">
        <v>225</v>
      </c>
      <c r="B18" s="166" t="s">
        <v>267</v>
      </c>
      <c r="C18" s="372" t="str">
        <f>IFERROR(VLOOKUP($B18,'[6]Student Stipend.'!$A$5:$F$20,3,FALSE)/($K$1)*$D38,(""))</f>
        <v/>
      </c>
      <c r="D18" s="372" t="str">
        <f>IFERROR(VLOOKUP($B18,'[6]Student Stipend.'!$A$5:$F$20,3,FALSE)/($K$1)*$E38,(""))</f>
        <v/>
      </c>
      <c r="E18" s="372" t="str">
        <f>IFERROR(VLOOKUP($B18,'[6]Student Stipend.'!$A$5:$F$20,4,FALSE)/($K$1)*$F38,(""))</f>
        <v/>
      </c>
      <c r="F18" s="372" t="str">
        <f>IFERROR(VLOOKUP($B18,'[6]Student Stipend.'!$A$5:$F$20,5,FALSE)/($K$1)*$G38,(""))</f>
        <v/>
      </c>
      <c r="G18" s="372" t="str">
        <f>IFERROR(VLOOKUP($B18,'[6]Student Stipend.'!$A$5:$F$20,5,FALSE)/($K$1)*$H38,(""))</f>
        <v/>
      </c>
      <c r="H18" s="54">
        <f t="shared" si="2"/>
        <v>0</v>
      </c>
      <c r="L18" s="316">
        <f t="shared" ref="L18:L24" si="12">IF(B18=L17,C18,0)</f>
        <v>0</v>
      </c>
      <c r="M18" s="316" t="str">
        <f>C18</f>
        <v/>
      </c>
      <c r="N18" s="313"/>
      <c r="O18" s="316">
        <f t="shared" si="3"/>
        <v>0</v>
      </c>
      <c r="P18" s="316" t="str">
        <f>D18</f>
        <v/>
      </c>
      <c r="Q18" s="313"/>
      <c r="R18" s="316">
        <f t="shared" si="4"/>
        <v>0</v>
      </c>
      <c r="S18" s="316" t="str">
        <f>E18</f>
        <v/>
      </c>
      <c r="T18" s="313"/>
      <c r="U18" s="316">
        <f t="shared" si="5"/>
        <v>0</v>
      </c>
      <c r="V18" s="316" t="str">
        <f>F18</f>
        <v/>
      </c>
      <c r="W18" s="313"/>
      <c r="X18" s="316">
        <f t="shared" si="6"/>
        <v>0</v>
      </c>
      <c r="Y18" s="316" t="str">
        <f>G18</f>
        <v/>
      </c>
      <c r="Z18" s="313"/>
      <c r="AA18" s="313"/>
      <c r="AB18" s="313"/>
    </row>
    <row r="19" spans="1:28" x14ac:dyDescent="0.25">
      <c r="A19" s="53" t="s">
        <v>226</v>
      </c>
      <c r="B19" s="166" t="s">
        <v>373</v>
      </c>
      <c r="C19" s="372" t="str">
        <f>IFERROR(VLOOKUP($B19,'[6]Student Stipend.'!$A$5:$F$20,3,FALSE)/($K$1)*$D39,(""))</f>
        <v/>
      </c>
      <c r="D19" s="372" t="str">
        <f>IFERROR(VLOOKUP($B19,'[6]Student Stipend.'!$A$5:$F$10,3,FALSE)/($K$1)*$E39,(""))</f>
        <v/>
      </c>
      <c r="E19" s="372" t="str">
        <f>IFERROR(VLOOKUP($B19,'[6]Student Stipend.'!$A$5:$F$10,4,FALSE)/($K$1)*$F39,(""))</f>
        <v/>
      </c>
      <c r="F19" s="372" t="str">
        <f>IFERROR(VLOOKUP($B19,'[6]Student Stipend.'!$A$5:$F$10,5,FALSE)/($K$1)*$G39,(""))</f>
        <v/>
      </c>
      <c r="G19" s="372" t="str">
        <f>IFERROR(VLOOKUP($B19,'[6]Student Stipend.'!$A$5:$F$10,6,FALSE)/($K$1)*$H39,(""))</f>
        <v/>
      </c>
      <c r="H19" s="54">
        <f t="shared" si="2"/>
        <v>0</v>
      </c>
      <c r="L19" s="316">
        <f>IF(B19=$L$14,C19,0)</f>
        <v>0</v>
      </c>
      <c r="M19" s="316">
        <f t="shared" si="7"/>
        <v>0</v>
      </c>
      <c r="N19" s="313"/>
      <c r="O19" s="316">
        <f t="shared" si="3"/>
        <v>0</v>
      </c>
      <c r="P19" s="316">
        <f t="shared" ref="P19" si="13">IF(E19=$M$14,F19,0)</f>
        <v>0</v>
      </c>
      <c r="Q19" s="313"/>
      <c r="R19" s="316">
        <f t="shared" si="4"/>
        <v>0</v>
      </c>
      <c r="S19" s="316">
        <f t="shared" ref="S19" si="14">IF(H19=$M$14,I19,0)</f>
        <v>0</v>
      </c>
      <c r="T19" s="313"/>
      <c r="U19" s="316">
        <f t="shared" si="5"/>
        <v>0</v>
      </c>
      <c r="V19" s="316">
        <f t="shared" ref="V19" si="15">IF(K19=$M$14,L19,0)</f>
        <v>0</v>
      </c>
      <c r="W19" s="313"/>
      <c r="X19" s="316">
        <f t="shared" si="6"/>
        <v>0</v>
      </c>
      <c r="Y19" s="316">
        <f t="shared" ref="Y19" si="16">IF(N19=$M$14,O19,0)</f>
        <v>0</v>
      </c>
      <c r="Z19" s="313"/>
      <c r="AA19" s="313"/>
      <c r="AB19" s="313"/>
    </row>
    <row r="20" spans="1:28" x14ac:dyDescent="0.25">
      <c r="A20" s="53" t="s">
        <v>227</v>
      </c>
      <c r="B20" s="166" t="s">
        <v>267</v>
      </c>
      <c r="C20" s="372" t="str">
        <f>IFERROR(VLOOKUP($B20,'[6]Student Stipend.'!$A$5:$F$20,3,FALSE)/($K$1)*$D39,(""))</f>
        <v/>
      </c>
      <c r="D20" s="372" t="str">
        <f>IFERROR(VLOOKUP($B20,'[6]Student Stipend.'!$A$5:$F$20,3,FALSE)/($K$1)*$E39,(""))</f>
        <v/>
      </c>
      <c r="E20" s="372" t="str">
        <f>IFERROR(VLOOKUP($B20,'[6]Student Stipend.'!$A$5:$F$20,4,FALSE)/($K$1)*$F39,(""))</f>
        <v/>
      </c>
      <c r="F20" s="372" t="str">
        <f>IFERROR(VLOOKUP($B20,'[6]Student Stipend.'!$A$5:$F$20,5,FALSE)/($K$1)*$G39,(""))</f>
        <v/>
      </c>
      <c r="G20" s="372" t="str">
        <f>IFERROR(VLOOKUP($B20,'[6]Student Stipend.'!$A$5:$F$20,5,FALSE)/($K$1)*$H39,(""))</f>
        <v/>
      </c>
      <c r="H20" s="54">
        <f t="shared" si="2"/>
        <v>0</v>
      </c>
      <c r="L20" s="316">
        <f t="shared" si="12"/>
        <v>0</v>
      </c>
      <c r="M20" s="316" t="str">
        <f>C20</f>
        <v/>
      </c>
      <c r="N20" s="313"/>
      <c r="O20" s="316">
        <f t="shared" si="3"/>
        <v>0</v>
      </c>
      <c r="P20" s="316" t="str">
        <f>D20</f>
        <v/>
      </c>
      <c r="Q20" s="313"/>
      <c r="R20" s="316">
        <f t="shared" si="4"/>
        <v>0</v>
      </c>
      <c r="S20" s="316" t="str">
        <f>E20</f>
        <v/>
      </c>
      <c r="T20" s="313"/>
      <c r="U20" s="316">
        <f t="shared" si="5"/>
        <v>0</v>
      </c>
      <c r="V20" s="316" t="str">
        <f>F20</f>
        <v/>
      </c>
      <c r="W20" s="313"/>
      <c r="X20" s="316">
        <f t="shared" si="6"/>
        <v>0</v>
      </c>
      <c r="Y20" s="316" t="str">
        <f>G20</f>
        <v/>
      </c>
      <c r="Z20" s="313"/>
      <c r="AA20" s="313"/>
      <c r="AB20" s="313"/>
    </row>
    <row r="21" spans="1:28" x14ac:dyDescent="0.25">
      <c r="A21" s="53" t="s">
        <v>228</v>
      </c>
      <c r="B21" s="166" t="s">
        <v>373</v>
      </c>
      <c r="C21" s="372" t="str">
        <f>IFERROR(VLOOKUP($B21,'[6]Student Stipend.'!$A$5:$F$20,3,FALSE)/($K$1)*$D40,(""))</f>
        <v/>
      </c>
      <c r="D21" s="372" t="str">
        <f>IFERROR(VLOOKUP($B21,'[6]Student Stipend.'!$A$5:$F$10,3,FALSE)/($K$1)*$E40,(""))</f>
        <v/>
      </c>
      <c r="E21" s="372" t="str">
        <f>IFERROR(VLOOKUP($B21,'[6]Student Stipend.'!$A$5:$F$10,4,FALSE)/($K$1)*$F40,(""))</f>
        <v/>
      </c>
      <c r="F21" s="372" t="str">
        <f>IFERROR(VLOOKUP($B21,'[6]Student Stipend.'!$A$5:$F$10,5,FALSE)/($K$1)*$G40,(""))</f>
        <v/>
      </c>
      <c r="G21" s="372" t="str">
        <f>IFERROR(VLOOKUP($B21,'[6]Student Stipend.'!$A$5:$F$10,6,FALSE)/($K$1)*$H40,(""))</f>
        <v/>
      </c>
      <c r="H21" s="54">
        <f t="shared" si="2"/>
        <v>0</v>
      </c>
      <c r="L21" s="316">
        <f>IF(B21=$L$14,C21,0)</f>
        <v>0</v>
      </c>
      <c r="M21" s="316">
        <f t="shared" si="7"/>
        <v>0</v>
      </c>
      <c r="N21" s="313"/>
      <c r="O21" s="316">
        <f t="shared" si="3"/>
        <v>0</v>
      </c>
      <c r="P21" s="316">
        <f t="shared" ref="P21" si="17">IF(E21=$M$14,F21,0)</f>
        <v>0</v>
      </c>
      <c r="Q21" s="313"/>
      <c r="R21" s="316">
        <f t="shared" si="4"/>
        <v>0</v>
      </c>
      <c r="S21" s="316">
        <f t="shared" ref="S21" si="18">IF(H21=$M$14,I21,0)</f>
        <v>0</v>
      </c>
      <c r="T21" s="313"/>
      <c r="U21" s="316">
        <f t="shared" si="5"/>
        <v>0</v>
      </c>
      <c r="V21" s="316">
        <f t="shared" ref="V21" si="19">IF(K21=$M$14,L21,0)</f>
        <v>0</v>
      </c>
      <c r="W21" s="313"/>
      <c r="X21" s="316">
        <f t="shared" si="6"/>
        <v>0</v>
      </c>
      <c r="Y21" s="316">
        <f t="shared" ref="Y21" si="20">IF(N21=$M$14,O21,0)</f>
        <v>0</v>
      </c>
      <c r="Z21" s="313"/>
      <c r="AA21" s="313"/>
      <c r="AB21" s="313"/>
    </row>
    <row r="22" spans="1:28" x14ac:dyDescent="0.25">
      <c r="A22" s="53" t="s">
        <v>229</v>
      </c>
      <c r="B22" s="166" t="s">
        <v>267</v>
      </c>
      <c r="C22" s="372" t="str">
        <f>IFERROR(VLOOKUP($B22,'[6]Student Stipend.'!$A$5:$F$20,3,FALSE)/($K$1)*$D40,(""))</f>
        <v/>
      </c>
      <c r="D22" s="372" t="str">
        <f>IFERROR(VLOOKUP($B22,'[6]Student Stipend.'!$A$5:$F$20,3,FALSE)/($K$1)*$E40,(""))</f>
        <v/>
      </c>
      <c r="E22" s="372" t="str">
        <f>IFERROR(VLOOKUP($B22,'[6]Student Stipend.'!$A$5:$F$20,4,FALSE)/($K$1)*$F40,(""))</f>
        <v/>
      </c>
      <c r="F22" s="372" t="str">
        <f>IFERROR(VLOOKUP($B22,'[6]Student Stipend.'!$A$5:$F$20,5,FALSE)/($K$1)*$G40,(""))</f>
        <v/>
      </c>
      <c r="G22" s="372" t="str">
        <f>IFERROR(VLOOKUP($B22,'[6]Student Stipend.'!$A$5:$F$20,5,FALSE)/($K$1)*$H40,(""))</f>
        <v/>
      </c>
      <c r="H22" s="54">
        <f t="shared" si="2"/>
        <v>0</v>
      </c>
      <c r="L22" s="316">
        <f t="shared" si="12"/>
        <v>0</v>
      </c>
      <c r="M22" s="316" t="str">
        <f>C22</f>
        <v/>
      </c>
      <c r="N22" s="313"/>
      <c r="O22" s="316">
        <f t="shared" si="3"/>
        <v>0</v>
      </c>
      <c r="P22" s="316" t="str">
        <f>D22</f>
        <v/>
      </c>
      <c r="Q22" s="313"/>
      <c r="R22" s="316">
        <f t="shared" si="4"/>
        <v>0</v>
      </c>
      <c r="S22" s="316" t="str">
        <f>E22</f>
        <v/>
      </c>
      <c r="T22" s="313"/>
      <c r="U22" s="316">
        <f t="shared" si="5"/>
        <v>0</v>
      </c>
      <c r="V22" s="316" t="str">
        <f>F22</f>
        <v/>
      </c>
      <c r="W22" s="313"/>
      <c r="X22" s="316">
        <f t="shared" si="6"/>
        <v>0</v>
      </c>
      <c r="Y22" s="316" t="str">
        <f>G22</f>
        <v/>
      </c>
      <c r="Z22" s="313"/>
      <c r="AA22" s="313"/>
      <c r="AB22" s="313"/>
    </row>
    <row r="23" spans="1:28" x14ac:dyDescent="0.25">
      <c r="A23" s="53" t="s">
        <v>230</v>
      </c>
      <c r="B23" s="166" t="s">
        <v>373</v>
      </c>
      <c r="C23" s="372" t="str">
        <f>IFERROR(VLOOKUP($B23,'[6]Student Stipend.'!$A$5:$F$20,3,FALSE)/($K$1)*$D41,(""))</f>
        <v/>
      </c>
      <c r="D23" s="372" t="str">
        <f>IFERROR(VLOOKUP($B23,'[6]Student Stipend.'!$A$5:$F$10,3,FALSE)/($K$1)*$E41,(""))</f>
        <v/>
      </c>
      <c r="E23" s="372" t="str">
        <f>IFERROR(VLOOKUP($B23,'[6]Student Stipend.'!$A$5:$F$10,4,FALSE)/($K$1)*$F41,(""))</f>
        <v/>
      </c>
      <c r="F23" s="372" t="str">
        <f>IFERROR(VLOOKUP($B23,'[6]Student Stipend.'!$A$5:$F$10,5,FALSE)/($K$1)*$G41,(""))</f>
        <v/>
      </c>
      <c r="G23" s="372" t="str">
        <f>IFERROR(VLOOKUP($B23,'[6]Student Stipend.'!$A$5:$F$10,6,FALSE)/($K$1)*$H41,(""))</f>
        <v/>
      </c>
      <c r="H23" s="54">
        <f t="shared" si="2"/>
        <v>0</v>
      </c>
      <c r="L23" s="316">
        <f>IF(B23=$L$14,C23,0)</f>
        <v>0</v>
      </c>
      <c r="M23" s="316">
        <f t="shared" si="7"/>
        <v>0</v>
      </c>
      <c r="N23" s="313"/>
      <c r="O23" s="316">
        <f t="shared" si="3"/>
        <v>0</v>
      </c>
      <c r="P23" s="316">
        <f t="shared" ref="P23" si="21">IF(E23=$M$14,F23,0)</f>
        <v>0</v>
      </c>
      <c r="Q23" s="313"/>
      <c r="R23" s="316">
        <f t="shared" si="4"/>
        <v>0</v>
      </c>
      <c r="S23" s="316">
        <f t="shared" ref="S23" si="22">IF(H23=$M$14,I23,0)</f>
        <v>0</v>
      </c>
      <c r="T23" s="313"/>
      <c r="U23" s="316">
        <f t="shared" si="5"/>
        <v>0</v>
      </c>
      <c r="V23" s="316">
        <f t="shared" ref="V23" si="23">IF(K23=$M$14,L23,0)</f>
        <v>0</v>
      </c>
      <c r="W23" s="313"/>
      <c r="X23" s="316">
        <f t="shared" si="6"/>
        <v>0</v>
      </c>
      <c r="Y23" s="316">
        <f t="shared" ref="Y23" si="24">IF(N23=$M$14,O23,0)</f>
        <v>0</v>
      </c>
      <c r="Z23" s="313"/>
      <c r="AA23" s="313"/>
      <c r="AB23" s="313"/>
    </row>
    <row r="24" spans="1:28" ht="15.75" thickBot="1" x14ac:dyDescent="0.3">
      <c r="A24" s="65" t="s">
        <v>231</v>
      </c>
      <c r="B24" s="166" t="s">
        <v>267</v>
      </c>
      <c r="C24" s="378" t="str">
        <f>IFERROR(VLOOKUP($B24,'[6]Student Stipend.'!$A$5:$F$20,3,FALSE)/($K$1)*$D41,(""))</f>
        <v/>
      </c>
      <c r="D24" s="379" t="str">
        <f>IFERROR(VLOOKUP($B24,'[6]Student Stipend.'!$A$5:$F$20,3,FALSE)/($K$1)*$E41,(""))</f>
        <v/>
      </c>
      <c r="E24" s="379" t="str">
        <f>IFERROR(VLOOKUP($B24,'[6]Student Stipend.'!$A$5:$F$20,4,FALSE)/($K$1)*$F41,(""))</f>
        <v/>
      </c>
      <c r="F24" s="379" t="str">
        <f>IFERROR(VLOOKUP($B24,'[6]Student Stipend.'!$A$5:$F$20,5,FALSE)/($K$1)*$G41,(""))</f>
        <v/>
      </c>
      <c r="G24" s="379" t="str">
        <f>IFERROR(VLOOKUP($B24,'[6]Student Stipend.'!$A$5:$F$20,5,FALSE)/($K$1)*$H41,(""))</f>
        <v/>
      </c>
      <c r="H24" s="54">
        <f t="shared" si="2"/>
        <v>0</v>
      </c>
      <c r="L24" s="316">
        <f t="shared" si="12"/>
        <v>0</v>
      </c>
      <c r="M24" s="316" t="str">
        <f>C24</f>
        <v/>
      </c>
      <c r="N24" s="313"/>
      <c r="O24" s="316">
        <f t="shared" si="3"/>
        <v>0</v>
      </c>
      <c r="P24" s="316" t="str">
        <f>D24</f>
        <v/>
      </c>
      <c r="Q24" s="313"/>
      <c r="R24" s="316">
        <f t="shared" si="4"/>
        <v>0</v>
      </c>
      <c r="S24" s="316" t="str">
        <f>E24</f>
        <v/>
      </c>
      <c r="T24" s="313"/>
      <c r="U24" s="316">
        <f t="shared" si="5"/>
        <v>0</v>
      </c>
      <c r="V24" s="316" t="str">
        <f>F24</f>
        <v/>
      </c>
      <c r="W24" s="313"/>
      <c r="X24" s="316">
        <f t="shared" si="6"/>
        <v>0</v>
      </c>
      <c r="Y24" s="316" t="str">
        <f>G24</f>
        <v/>
      </c>
      <c r="Z24" s="313"/>
      <c r="AA24" s="313"/>
      <c r="AB24" s="313"/>
    </row>
    <row r="25" spans="1:28" ht="15.75" thickBot="1" x14ac:dyDescent="0.3">
      <c r="A25" s="303" t="s">
        <v>190</v>
      </c>
      <c r="B25" s="219"/>
      <c r="C25" s="305">
        <f>SUM(C15:C24)</f>
        <v>0</v>
      </c>
      <c r="D25" s="305">
        <f t="shared" ref="D25:H25" si="25">SUM(D15:D24)</f>
        <v>0</v>
      </c>
      <c r="E25" s="305">
        <f t="shared" si="25"/>
        <v>0</v>
      </c>
      <c r="F25" s="305">
        <f t="shared" si="25"/>
        <v>0</v>
      </c>
      <c r="G25" s="305">
        <f t="shared" si="25"/>
        <v>0</v>
      </c>
      <c r="H25" s="305">
        <f t="shared" si="25"/>
        <v>0</v>
      </c>
      <c r="L25" s="314">
        <f>SUM(L15:L24)</f>
        <v>0</v>
      </c>
      <c r="M25" s="314">
        <f>SUM(M15:M24)</f>
        <v>0</v>
      </c>
      <c r="N25" s="313"/>
      <c r="O25" s="314">
        <f>SUM(O15:O24)</f>
        <v>0</v>
      </c>
      <c r="P25" s="314">
        <f>SUM(P15:P24)</f>
        <v>0</v>
      </c>
      <c r="Q25" s="313"/>
      <c r="R25" s="314">
        <f>SUM(R15:R24)</f>
        <v>0</v>
      </c>
      <c r="S25" s="314">
        <f>SUM(S15:S24)</f>
        <v>0</v>
      </c>
      <c r="T25" s="313"/>
      <c r="U25" s="314">
        <f>SUM(U15:U24)</f>
        <v>0</v>
      </c>
      <c r="V25" s="314">
        <f>SUM(V15:V24)</f>
        <v>0</v>
      </c>
      <c r="W25" s="313"/>
      <c r="X25" s="314">
        <f>SUM(X15:X24)</f>
        <v>0</v>
      </c>
      <c r="Y25" s="314">
        <f>SUM(Y15:Y24)</f>
        <v>0</v>
      </c>
      <c r="Z25" s="313"/>
      <c r="AA25" s="313"/>
      <c r="AB25" s="313"/>
    </row>
    <row r="26" spans="1:28" ht="15.75" thickBot="1" x14ac:dyDescent="0.3">
      <c r="A26" s="74" t="s">
        <v>375</v>
      </c>
      <c r="B26" s="85"/>
      <c r="C26" s="306">
        <f>SUM(C15:C24,C8:C12)</f>
        <v>0</v>
      </c>
      <c r="D26" s="306">
        <f t="shared" ref="D26:F26" si="26">SUM(D15:D24,D8:D12)</f>
        <v>0</v>
      </c>
      <c r="E26" s="306">
        <f t="shared" si="26"/>
        <v>0</v>
      </c>
      <c r="F26" s="306">
        <f t="shared" si="26"/>
        <v>0</v>
      </c>
      <c r="G26" s="306">
        <f>SUM(G8:G12,G15:G24)</f>
        <v>0</v>
      </c>
      <c r="H26" s="307">
        <f>SUM(H8:H12,H15:H24)</f>
        <v>0</v>
      </c>
      <c r="L26" s="313"/>
      <c r="M26" s="313"/>
      <c r="N26" s="313"/>
      <c r="O26" s="313"/>
      <c r="P26" s="313"/>
      <c r="Q26" s="313"/>
      <c r="R26" s="313"/>
      <c r="S26" s="313"/>
      <c r="T26" s="313"/>
      <c r="U26" s="313"/>
      <c r="V26" s="313"/>
      <c r="W26" s="313"/>
      <c r="X26" s="313"/>
      <c r="Y26" s="313"/>
      <c r="Z26" s="313"/>
      <c r="AA26" s="313"/>
      <c r="AB26" s="313"/>
    </row>
    <row r="27" spans="1:28" x14ac:dyDescent="0.25">
      <c r="A27" s="112"/>
      <c r="B27" s="112"/>
      <c r="C27" s="112"/>
      <c r="D27" s="112"/>
      <c r="E27" s="112"/>
      <c r="F27" s="112"/>
      <c r="G27" s="112"/>
      <c r="H27" s="112"/>
    </row>
    <row r="28" spans="1:28" ht="15.75" thickBot="1" x14ac:dyDescent="0.3">
      <c r="A28" s="113"/>
      <c r="B28" s="112"/>
      <c r="C28" s="112"/>
      <c r="D28" s="112"/>
      <c r="E28" s="112"/>
      <c r="F28" s="112"/>
      <c r="G28" s="112"/>
      <c r="H28" s="112"/>
    </row>
    <row r="29" spans="1:28" ht="18.75" x14ac:dyDescent="0.3">
      <c r="B29" s="208" t="s">
        <v>262</v>
      </c>
      <c r="C29" s="75"/>
      <c r="D29" s="90" t="s">
        <v>108</v>
      </c>
      <c r="E29" s="90" t="s">
        <v>109</v>
      </c>
      <c r="F29" s="90" t="s">
        <v>110</v>
      </c>
      <c r="G29" s="90" t="s">
        <v>111</v>
      </c>
      <c r="H29" s="64" t="s">
        <v>193</v>
      </c>
    </row>
    <row r="30" spans="1:28" x14ac:dyDescent="0.25">
      <c r="B30" s="91"/>
      <c r="D30" s="92" t="str">
        <f>C6</f>
        <v>2024/2025</v>
      </c>
      <c r="E30" s="92" t="s">
        <v>115</v>
      </c>
      <c r="F30" s="92" t="s">
        <v>116</v>
      </c>
      <c r="G30" s="92" t="s">
        <v>124</v>
      </c>
      <c r="H30" s="93" t="s">
        <v>218</v>
      </c>
    </row>
    <row r="31" spans="1:28" ht="23.25" customHeight="1" thickBot="1" x14ac:dyDescent="0.3">
      <c r="B31" s="109" t="s">
        <v>261</v>
      </c>
      <c r="C31" s="51" t="s">
        <v>253</v>
      </c>
      <c r="D31" s="110" t="s">
        <v>191</v>
      </c>
      <c r="E31" s="110" t="s">
        <v>191</v>
      </c>
      <c r="F31" s="110" t="s">
        <v>191</v>
      </c>
      <c r="G31" s="110" t="s">
        <v>191</v>
      </c>
      <c r="H31" s="111" t="s">
        <v>191</v>
      </c>
    </row>
    <row r="32" spans="1:28" x14ac:dyDescent="0.25">
      <c r="B32" s="53" t="str">
        <f>A8</f>
        <v xml:space="preserve">Researcher 1 </v>
      </c>
      <c r="C32" s="209">
        <v>1</v>
      </c>
      <c r="D32" s="210">
        <v>0</v>
      </c>
      <c r="E32" s="210">
        <v>6</v>
      </c>
      <c r="F32" s="210">
        <v>12</v>
      </c>
      <c r="G32" s="210">
        <v>0</v>
      </c>
      <c r="H32" s="211">
        <v>0</v>
      </c>
    </row>
    <row r="33" spans="2:8" x14ac:dyDescent="0.25">
      <c r="B33" s="53" t="str">
        <f>A9</f>
        <v>Researcher 2</v>
      </c>
      <c r="C33" s="164">
        <v>1</v>
      </c>
      <c r="D33" s="210">
        <v>12</v>
      </c>
      <c r="E33" s="210">
        <v>12</v>
      </c>
      <c r="F33" s="210">
        <v>12</v>
      </c>
      <c r="G33" s="210">
        <v>12</v>
      </c>
      <c r="H33" s="211">
        <v>12</v>
      </c>
    </row>
    <row r="34" spans="2:8" x14ac:dyDescent="0.25">
      <c r="B34" s="53" t="str">
        <f>A10</f>
        <v>Researcher 3</v>
      </c>
      <c r="C34" s="164">
        <v>1</v>
      </c>
      <c r="D34" s="210">
        <v>12</v>
      </c>
      <c r="E34" s="210">
        <v>12</v>
      </c>
      <c r="F34" s="210">
        <v>12</v>
      </c>
      <c r="G34" s="210">
        <v>12</v>
      </c>
      <c r="H34" s="211">
        <v>12</v>
      </c>
    </row>
    <row r="35" spans="2:8" x14ac:dyDescent="0.25">
      <c r="B35" s="53" t="str">
        <f>A11</f>
        <v>Researcher 4</v>
      </c>
      <c r="C35" s="164">
        <v>1</v>
      </c>
      <c r="D35" s="210">
        <v>12</v>
      </c>
      <c r="E35" s="210">
        <v>12</v>
      </c>
      <c r="F35" s="210">
        <v>12</v>
      </c>
      <c r="G35" s="210">
        <v>12</v>
      </c>
      <c r="H35" s="211">
        <v>12</v>
      </c>
    </row>
    <row r="36" spans="2:8" ht="15.75" thickBot="1" x14ac:dyDescent="0.3">
      <c r="B36" s="65" t="str">
        <f>A12</f>
        <v xml:space="preserve">Researcher 5 </v>
      </c>
      <c r="C36" s="165">
        <v>1</v>
      </c>
      <c r="D36" s="212">
        <v>12</v>
      </c>
      <c r="E36" s="212">
        <v>12</v>
      </c>
      <c r="F36" s="212">
        <v>12</v>
      </c>
      <c r="G36" s="212">
        <v>12</v>
      </c>
      <c r="H36" s="213">
        <v>12</v>
      </c>
    </row>
    <row r="37" spans="2:8" x14ac:dyDescent="0.25">
      <c r="B37" s="53" t="s">
        <v>244</v>
      </c>
      <c r="C37" s="112"/>
      <c r="D37" s="210">
        <v>12</v>
      </c>
      <c r="E37" s="210">
        <v>12</v>
      </c>
      <c r="F37" s="210">
        <v>12</v>
      </c>
      <c r="G37" s="210">
        <v>12</v>
      </c>
      <c r="H37" s="210">
        <v>12</v>
      </c>
    </row>
    <row r="38" spans="2:8" x14ac:dyDescent="0.25">
      <c r="B38" s="53" t="s">
        <v>245</v>
      </c>
      <c r="C38" s="112"/>
      <c r="D38" s="210">
        <v>12</v>
      </c>
      <c r="E38" s="210">
        <v>12</v>
      </c>
      <c r="F38" s="210">
        <v>12</v>
      </c>
      <c r="G38" s="210">
        <v>12</v>
      </c>
      <c r="H38" s="210">
        <v>12</v>
      </c>
    </row>
    <row r="39" spans="2:8" x14ac:dyDescent="0.25">
      <c r="B39" s="53" t="s">
        <v>246</v>
      </c>
      <c r="C39" s="112"/>
      <c r="D39" s="210">
        <v>12</v>
      </c>
      <c r="E39" s="210">
        <v>12</v>
      </c>
      <c r="F39" s="210">
        <v>12</v>
      </c>
      <c r="G39" s="210">
        <v>12</v>
      </c>
      <c r="H39" s="210">
        <v>12</v>
      </c>
    </row>
    <row r="40" spans="2:8" x14ac:dyDescent="0.25">
      <c r="B40" s="53" t="s">
        <v>247</v>
      </c>
      <c r="C40" s="112"/>
      <c r="D40" s="210">
        <v>12</v>
      </c>
      <c r="E40" s="210">
        <v>12</v>
      </c>
      <c r="F40" s="210">
        <v>12</v>
      </c>
      <c r="G40" s="210">
        <v>12</v>
      </c>
      <c r="H40" s="210">
        <v>12</v>
      </c>
    </row>
    <row r="41" spans="2:8" ht="15.75" thickBot="1" x14ac:dyDescent="0.3">
      <c r="B41" s="65" t="s">
        <v>248</v>
      </c>
      <c r="C41" s="117"/>
      <c r="D41" s="210">
        <v>12</v>
      </c>
      <c r="E41" s="210">
        <v>12</v>
      </c>
      <c r="F41" s="210">
        <v>12</v>
      </c>
      <c r="G41" s="210">
        <v>12</v>
      </c>
      <c r="H41" s="210">
        <v>12</v>
      </c>
    </row>
    <row r="42" spans="2:8" x14ac:dyDescent="0.25">
      <c r="B42" s="112"/>
      <c r="C42" s="112"/>
      <c r="D42" s="112"/>
      <c r="E42" s="112"/>
      <c r="F42" s="112"/>
      <c r="G42" s="112"/>
      <c r="H42" s="112"/>
    </row>
    <row r="43" spans="2:8" x14ac:dyDescent="0.25">
      <c r="B43" s="112"/>
      <c r="C43" s="112"/>
      <c r="D43" s="112"/>
      <c r="E43" s="112"/>
      <c r="F43" s="112"/>
      <c r="G43" s="112"/>
      <c r="H43" s="112"/>
    </row>
    <row r="44" spans="2:8" x14ac:dyDescent="0.25">
      <c r="B44" s="112"/>
      <c r="C44" s="112"/>
      <c r="D44" s="112"/>
      <c r="E44" s="112"/>
      <c r="F44" s="112"/>
      <c r="G44" s="112"/>
      <c r="H44" s="112"/>
    </row>
    <row r="45" spans="2:8" x14ac:dyDescent="0.25">
      <c r="B45" s="112"/>
      <c r="C45" s="112"/>
      <c r="D45" s="112"/>
      <c r="E45" s="112"/>
      <c r="F45" s="112"/>
      <c r="G45" s="112"/>
      <c r="H45" s="112"/>
    </row>
    <row r="46" spans="2:8" ht="30.75" customHeight="1" x14ac:dyDescent="0.25">
      <c r="B46" s="112"/>
      <c r="C46" s="112"/>
      <c r="D46" s="112"/>
      <c r="E46" s="112"/>
      <c r="F46" s="112"/>
      <c r="G46" s="112"/>
      <c r="H46" s="112"/>
    </row>
    <row r="47" spans="2:8" ht="39.75" customHeight="1" x14ac:dyDescent="0.25">
      <c r="B47" s="112"/>
      <c r="C47" s="112"/>
      <c r="D47" s="112"/>
      <c r="E47" s="112"/>
      <c r="F47" s="112"/>
      <c r="G47" s="112"/>
      <c r="H47" s="112"/>
    </row>
    <row r="48" spans="2:8" ht="38.25" customHeight="1" x14ac:dyDescent="0.25">
      <c r="B48" s="112"/>
      <c r="C48" s="112"/>
      <c r="D48" s="112"/>
      <c r="E48" s="112"/>
      <c r="F48" s="112"/>
      <c r="G48" s="112"/>
      <c r="H48" s="112"/>
    </row>
    <row r="49" spans="1:9" ht="0.75" customHeight="1" x14ac:dyDescent="0.25">
      <c r="B49" s="112"/>
      <c r="C49" s="112"/>
      <c r="D49" s="112"/>
      <c r="E49" s="112"/>
      <c r="F49" s="112"/>
      <c r="G49" s="112"/>
      <c r="H49" s="112"/>
    </row>
    <row r="50" spans="1:9" ht="3" customHeight="1" x14ac:dyDescent="0.25">
      <c r="B50" s="112"/>
      <c r="C50" s="112"/>
      <c r="D50" s="112"/>
      <c r="E50" s="112"/>
      <c r="F50" s="112"/>
      <c r="G50" s="112"/>
      <c r="H50" s="112"/>
    </row>
    <row r="51" spans="1:9" ht="1.5" customHeight="1" x14ac:dyDescent="0.25"/>
    <row r="54" spans="1:9" ht="15.75" hidden="1" thickBot="1" x14ac:dyDescent="0.3">
      <c r="A54" s="122"/>
    </row>
    <row r="55" spans="1:9" hidden="1" x14ac:dyDescent="0.25">
      <c r="A55" s="279" t="s">
        <v>478</v>
      </c>
      <c r="B55" s="312" t="s">
        <v>488</v>
      </c>
      <c r="C55" s="280"/>
      <c r="D55" s="280"/>
      <c r="E55" s="280"/>
      <c r="F55" s="280"/>
      <c r="G55" s="280"/>
      <c r="H55" s="280"/>
      <c r="I55" s="281"/>
    </row>
    <row r="56" spans="1:9" hidden="1" x14ac:dyDescent="0.25">
      <c r="A56" s="282"/>
      <c r="B56" s="283" t="s">
        <v>479</v>
      </c>
      <c r="C56" s="283" t="s">
        <v>3</v>
      </c>
      <c r="D56" s="283" t="s">
        <v>480</v>
      </c>
      <c r="E56" s="283" t="s">
        <v>481</v>
      </c>
      <c r="F56" s="283" t="s">
        <v>482</v>
      </c>
      <c r="G56" s="283" t="s">
        <v>483</v>
      </c>
      <c r="H56" s="311" t="s">
        <v>12</v>
      </c>
      <c r="I56" s="281"/>
    </row>
    <row r="57" spans="1:9" hidden="1" x14ac:dyDescent="0.25">
      <c r="A57" s="282" t="s">
        <v>489</v>
      </c>
      <c r="B57" s="283">
        <f>P50</f>
        <v>0</v>
      </c>
      <c r="C57" s="283"/>
      <c r="D57" s="283"/>
      <c r="E57" s="283"/>
      <c r="F57" s="289">
        <f>M25</f>
        <v>0</v>
      </c>
      <c r="G57" s="289">
        <f>L25</f>
        <v>0</v>
      </c>
      <c r="H57" s="291">
        <f>SUM(C57:G57)</f>
        <v>0</v>
      </c>
      <c r="I57" s="281"/>
    </row>
    <row r="58" spans="1:9" hidden="1" x14ac:dyDescent="0.25">
      <c r="A58" s="282" t="s">
        <v>459</v>
      </c>
      <c r="B58" s="309">
        <f>C13</f>
        <v>0</v>
      </c>
      <c r="C58" s="289">
        <f>B58/'Researcher Salary Scales. '!$K$2*'Researcher Salary Scales. '!$J$2</f>
        <v>0</v>
      </c>
      <c r="D58" s="289">
        <f>B58/'Researcher Salary Scales. '!$K$2</f>
        <v>0</v>
      </c>
      <c r="E58" s="289">
        <f>B58/'Researcher Salary Scales. '!$K$2*'Researcher Salary Scales. '!J5</f>
        <v>0</v>
      </c>
      <c r="F58" s="283"/>
      <c r="G58" s="283"/>
      <c r="H58" s="291">
        <f>SUM(C58:G58)</f>
        <v>0</v>
      </c>
      <c r="I58" s="281"/>
    </row>
    <row r="59" spans="1:9" hidden="1" x14ac:dyDescent="0.25">
      <c r="A59" s="288" t="s">
        <v>12</v>
      </c>
      <c r="B59" s="293">
        <f t="shared" ref="B59:G59" si="27">SUM(B57:B58)</f>
        <v>0</v>
      </c>
      <c r="C59" s="293">
        <f t="shared" si="27"/>
        <v>0</v>
      </c>
      <c r="D59" s="293">
        <f t="shared" si="27"/>
        <v>0</v>
      </c>
      <c r="E59" s="293">
        <f t="shared" si="27"/>
        <v>0</v>
      </c>
      <c r="F59" s="293">
        <f t="shared" si="27"/>
        <v>0</v>
      </c>
      <c r="G59" s="293">
        <f t="shared" si="27"/>
        <v>0</v>
      </c>
      <c r="H59" s="293">
        <f>SUM(H57:H58)</f>
        <v>0</v>
      </c>
      <c r="I59" s="281"/>
    </row>
    <row r="60" spans="1:9" ht="15.75" hidden="1" thickBot="1" x14ac:dyDescent="0.3">
      <c r="A60" s="281"/>
      <c r="B60" s="281"/>
      <c r="C60" s="281"/>
      <c r="D60" s="281"/>
      <c r="E60" s="281"/>
      <c r="F60" s="281"/>
      <c r="G60" s="281"/>
      <c r="H60" s="281"/>
      <c r="I60" s="281"/>
    </row>
    <row r="61" spans="1:9" hidden="1" x14ac:dyDescent="0.25">
      <c r="B61" s="312" t="s">
        <v>491</v>
      </c>
      <c r="C61" s="280"/>
      <c r="D61" s="280"/>
      <c r="E61" s="280"/>
      <c r="F61" s="280"/>
      <c r="G61" s="280"/>
      <c r="H61" s="280"/>
    </row>
    <row r="62" spans="1:9" hidden="1" x14ac:dyDescent="0.25">
      <c r="B62" s="283" t="s">
        <v>479</v>
      </c>
      <c r="C62" s="283" t="s">
        <v>3</v>
      </c>
      <c r="D62" s="283" t="s">
        <v>480</v>
      </c>
      <c r="E62" s="283" t="s">
        <v>481</v>
      </c>
      <c r="F62" s="283" t="s">
        <v>482</v>
      </c>
      <c r="G62" s="283" t="s">
        <v>483</v>
      </c>
      <c r="H62" s="311" t="s">
        <v>12</v>
      </c>
    </row>
    <row r="63" spans="1:9" hidden="1" x14ac:dyDescent="0.25">
      <c r="A63" s="282" t="s">
        <v>489</v>
      </c>
      <c r="B63" s="291">
        <f>P56</f>
        <v>0</v>
      </c>
      <c r="C63" s="291"/>
      <c r="D63" s="291"/>
      <c r="E63" s="291"/>
      <c r="F63" s="291">
        <f>P25</f>
        <v>0</v>
      </c>
      <c r="G63" s="291">
        <f>O25</f>
        <v>0</v>
      </c>
      <c r="H63" s="291">
        <f>SUM(C63:G63)</f>
        <v>0</v>
      </c>
    </row>
    <row r="64" spans="1:9" hidden="1" x14ac:dyDescent="0.25">
      <c r="A64" s="282" t="s">
        <v>459</v>
      </c>
      <c r="B64" s="291">
        <f>D13</f>
        <v>0</v>
      </c>
      <c r="C64" s="291">
        <f>B64/'Researcher Salary Scales. '!$K$2*'Researcher Salary Scales. '!$J$2</f>
        <v>0</v>
      </c>
      <c r="D64" s="291">
        <f>B64/'Researcher Salary Scales. '!$K$2</f>
        <v>0</v>
      </c>
      <c r="E64" s="291">
        <f>B64/'Researcher Salary Scales. '!$K$2*'Researcher Salary Scales. '!$J$5</f>
        <v>0</v>
      </c>
      <c r="F64" s="291"/>
      <c r="G64" s="291"/>
      <c r="H64" s="291">
        <f>SUM(C64:G64)</f>
        <v>0</v>
      </c>
    </row>
    <row r="65" spans="1:8" hidden="1" x14ac:dyDescent="0.25">
      <c r="A65" s="288" t="s">
        <v>12</v>
      </c>
      <c r="B65" s="293">
        <f t="shared" ref="B65" si="28">SUM(B63:B64)</f>
        <v>0</v>
      </c>
      <c r="C65" s="293">
        <f t="shared" ref="C65" si="29">SUM(C63:C64)</f>
        <v>0</v>
      </c>
      <c r="D65" s="293">
        <f t="shared" ref="D65" si="30">SUM(D63:D64)</f>
        <v>0</v>
      </c>
      <c r="E65" s="293">
        <f t="shared" ref="E65" si="31">SUM(E63:E64)</f>
        <v>0</v>
      </c>
      <c r="F65" s="293">
        <f t="shared" ref="F65" si="32">SUM(F63:F64)</f>
        <v>0</v>
      </c>
      <c r="G65" s="293">
        <f t="shared" ref="G65" si="33">SUM(G63:G64)</f>
        <v>0</v>
      </c>
      <c r="H65" s="293">
        <f>SUM(H63:H64)</f>
        <v>0</v>
      </c>
    </row>
    <row r="66" spans="1:8" ht="15.75" hidden="1" thickBot="1" x14ac:dyDescent="0.3"/>
    <row r="67" spans="1:8" hidden="1" x14ac:dyDescent="0.25">
      <c r="B67" s="312" t="s">
        <v>492</v>
      </c>
      <c r="C67" s="280"/>
      <c r="D67" s="280"/>
      <c r="E67" s="280"/>
      <c r="F67" s="280"/>
      <c r="G67" s="280"/>
      <c r="H67" s="280"/>
    </row>
    <row r="68" spans="1:8" hidden="1" x14ac:dyDescent="0.25">
      <c r="B68" s="283" t="s">
        <v>479</v>
      </c>
      <c r="C68" s="283" t="s">
        <v>3</v>
      </c>
      <c r="D68" s="283" t="s">
        <v>480</v>
      </c>
      <c r="E68" s="283" t="s">
        <v>481</v>
      </c>
      <c r="F68" s="283" t="s">
        <v>482</v>
      </c>
      <c r="G68" s="283" t="s">
        <v>483</v>
      </c>
      <c r="H68" s="311" t="s">
        <v>12</v>
      </c>
    </row>
    <row r="69" spans="1:8" hidden="1" x14ac:dyDescent="0.25">
      <c r="A69" s="282" t="s">
        <v>489</v>
      </c>
      <c r="B69" s="291">
        <f>P62</f>
        <v>0</v>
      </c>
      <c r="C69" s="291"/>
      <c r="D69" s="291"/>
      <c r="E69" s="291"/>
      <c r="F69" s="291">
        <f>S25</f>
        <v>0</v>
      </c>
      <c r="G69" s="291">
        <f>R25</f>
        <v>0</v>
      </c>
      <c r="H69" s="291">
        <f>SUM(C69:G69)</f>
        <v>0</v>
      </c>
    </row>
    <row r="70" spans="1:8" hidden="1" x14ac:dyDescent="0.25">
      <c r="A70" s="282" t="s">
        <v>459</v>
      </c>
      <c r="B70" s="291">
        <f>E13</f>
        <v>0</v>
      </c>
      <c r="C70" s="291">
        <f>B70/'Researcher Salary Scales. '!$K$2*'Researcher Salary Scales. '!$J$2</f>
        <v>0</v>
      </c>
      <c r="D70" s="291">
        <f>B70/'Researcher Salary Scales. '!$K$2</f>
        <v>0</v>
      </c>
      <c r="E70" s="291">
        <f>B70/'Researcher Salary Scales. '!$K$2*'Researcher Salary Scales. '!$J$5</f>
        <v>0</v>
      </c>
      <c r="F70" s="291"/>
      <c r="G70" s="291"/>
      <c r="H70" s="291">
        <f>SUM(C70:G70)</f>
        <v>0</v>
      </c>
    </row>
    <row r="71" spans="1:8" hidden="1" x14ac:dyDescent="0.25">
      <c r="A71" s="288" t="s">
        <v>12</v>
      </c>
      <c r="B71" s="293">
        <f t="shared" ref="B71" si="34">SUM(B69:B70)</f>
        <v>0</v>
      </c>
      <c r="C71" s="293">
        <f t="shared" ref="C71" si="35">SUM(C69:C70)</f>
        <v>0</v>
      </c>
      <c r="D71" s="293">
        <f t="shared" ref="D71" si="36">SUM(D69:D70)</f>
        <v>0</v>
      </c>
      <c r="E71" s="293">
        <f t="shared" ref="E71" si="37">SUM(E69:E70)</f>
        <v>0</v>
      </c>
      <c r="F71" s="293">
        <f t="shared" ref="F71" si="38">SUM(F69:F70)</f>
        <v>0</v>
      </c>
      <c r="G71" s="293">
        <f t="shared" ref="G71" si="39">SUM(G69:G70)</f>
        <v>0</v>
      </c>
      <c r="H71" s="293">
        <f>SUM(H69:H70)</f>
        <v>0</v>
      </c>
    </row>
    <row r="72" spans="1:8" ht="15.75" hidden="1" thickBot="1" x14ac:dyDescent="0.3"/>
    <row r="73" spans="1:8" hidden="1" x14ac:dyDescent="0.25">
      <c r="B73" s="312" t="s">
        <v>493</v>
      </c>
      <c r="C73" s="280"/>
      <c r="D73" s="280"/>
      <c r="E73" s="280"/>
      <c r="F73" s="280"/>
      <c r="G73" s="280"/>
      <c r="H73" s="280"/>
    </row>
    <row r="74" spans="1:8" hidden="1" x14ac:dyDescent="0.25">
      <c r="B74" s="283" t="s">
        <v>479</v>
      </c>
      <c r="C74" s="283" t="s">
        <v>3</v>
      </c>
      <c r="D74" s="283" t="s">
        <v>480</v>
      </c>
      <c r="E74" s="283" t="s">
        <v>481</v>
      </c>
      <c r="F74" s="283" t="s">
        <v>482</v>
      </c>
      <c r="G74" s="283" t="s">
        <v>483</v>
      </c>
      <c r="H74" s="311" t="s">
        <v>12</v>
      </c>
    </row>
    <row r="75" spans="1:8" hidden="1" x14ac:dyDescent="0.25">
      <c r="A75" s="282" t="s">
        <v>489</v>
      </c>
      <c r="B75" s="291" t="s">
        <v>190</v>
      </c>
      <c r="C75" s="291"/>
      <c r="D75" s="291"/>
      <c r="E75" s="291"/>
      <c r="F75" s="291">
        <f>V25</f>
        <v>0</v>
      </c>
      <c r="G75" s="291">
        <f>U25</f>
        <v>0</v>
      </c>
      <c r="H75" s="291">
        <f>SUM(C75:G75)</f>
        <v>0</v>
      </c>
    </row>
    <row r="76" spans="1:8" hidden="1" x14ac:dyDescent="0.25">
      <c r="A76" s="282" t="s">
        <v>459</v>
      </c>
      <c r="B76" s="291">
        <f>F13</f>
        <v>0</v>
      </c>
      <c r="C76" s="291">
        <f>B76/'Researcher Salary Scales. '!$K$2*'Researcher Salary Scales. '!$J$2</f>
        <v>0</v>
      </c>
      <c r="D76" s="291">
        <f>B76/'Researcher Salary Scales. '!$K$2</f>
        <v>0</v>
      </c>
      <c r="E76" s="291">
        <f>B76/'Researcher Salary Scales. '!$K$2*'Researcher Salary Scales. '!$J$5</f>
        <v>0</v>
      </c>
      <c r="F76" s="291"/>
      <c r="G76" s="291"/>
      <c r="H76" s="291">
        <f>SUM(C76:G76)</f>
        <v>0</v>
      </c>
    </row>
    <row r="77" spans="1:8" hidden="1" x14ac:dyDescent="0.25">
      <c r="A77" s="288" t="s">
        <v>12</v>
      </c>
      <c r="B77" s="293">
        <f t="shared" ref="B77" si="40">SUM(B75:B76)</f>
        <v>0</v>
      </c>
      <c r="C77" s="293">
        <f t="shared" ref="C77" si="41">SUM(C75:C76)</f>
        <v>0</v>
      </c>
      <c r="D77" s="293">
        <f t="shared" ref="D77" si="42">SUM(D75:D76)</f>
        <v>0</v>
      </c>
      <c r="E77" s="293">
        <f t="shared" ref="E77" si="43">SUM(E75:E76)</f>
        <v>0</v>
      </c>
      <c r="F77" s="293">
        <f t="shared" ref="F77" si="44">SUM(F75:F76)</f>
        <v>0</v>
      </c>
      <c r="G77" s="293">
        <f t="shared" ref="G77" si="45">SUM(G75:G76)</f>
        <v>0</v>
      </c>
      <c r="H77" s="293">
        <f>SUM(H75:H76)</f>
        <v>0</v>
      </c>
    </row>
    <row r="78" spans="1:8" hidden="1" x14ac:dyDescent="0.25"/>
    <row r="79" spans="1:8" ht="15.75" hidden="1" thickBot="1" x14ac:dyDescent="0.3"/>
    <row r="80" spans="1:8" hidden="1" x14ac:dyDescent="0.25">
      <c r="B80" s="312" t="s">
        <v>494</v>
      </c>
      <c r="C80" s="280"/>
      <c r="D80" s="280"/>
      <c r="E80" s="280"/>
      <c r="F80" s="280"/>
      <c r="G80" s="280"/>
      <c r="H80" s="280"/>
    </row>
    <row r="81" spans="1:8" hidden="1" x14ac:dyDescent="0.25">
      <c r="B81" s="283" t="s">
        <v>479</v>
      </c>
      <c r="C81" s="283" t="s">
        <v>3</v>
      </c>
      <c r="D81" s="283" t="s">
        <v>480</v>
      </c>
      <c r="E81" s="283" t="s">
        <v>481</v>
      </c>
      <c r="F81" s="283" t="s">
        <v>482</v>
      </c>
      <c r="G81" s="283" t="s">
        <v>483</v>
      </c>
      <c r="H81" s="311" t="s">
        <v>12</v>
      </c>
    </row>
    <row r="82" spans="1:8" hidden="1" x14ac:dyDescent="0.25">
      <c r="A82" s="282" t="s">
        <v>489</v>
      </c>
      <c r="B82" s="291" t="s">
        <v>190</v>
      </c>
      <c r="C82" s="291"/>
      <c r="D82" s="291"/>
      <c r="E82" s="291"/>
      <c r="F82" s="291">
        <f>Y25</f>
        <v>0</v>
      </c>
      <c r="G82" s="291">
        <f>X25</f>
        <v>0</v>
      </c>
      <c r="H82" s="291">
        <f>SUM(C82:G82)</f>
        <v>0</v>
      </c>
    </row>
    <row r="83" spans="1:8" hidden="1" x14ac:dyDescent="0.25">
      <c r="A83" s="282" t="s">
        <v>459</v>
      </c>
      <c r="B83" s="291">
        <f>G13</f>
        <v>0</v>
      </c>
      <c r="C83" s="291">
        <f>B83/'Researcher Salary Scales. '!$K$2*'Researcher Salary Scales. '!$J$2</f>
        <v>0</v>
      </c>
      <c r="D83" s="291">
        <f>B83/'Researcher Salary Scales. '!$K$2</f>
        <v>0</v>
      </c>
      <c r="E83" s="291">
        <f>B83/'Researcher Salary Scales. '!$K$2*'Researcher Salary Scales. '!$J$5</f>
        <v>0</v>
      </c>
      <c r="F83" s="291"/>
      <c r="G83" s="291"/>
      <c r="H83" s="291">
        <f>SUM(C83:G83)</f>
        <v>0</v>
      </c>
    </row>
    <row r="84" spans="1:8" hidden="1" x14ac:dyDescent="0.25">
      <c r="A84" s="288" t="s">
        <v>12</v>
      </c>
      <c r="B84" s="293">
        <f t="shared" ref="B84" si="46">SUM(B82:B83)</f>
        <v>0</v>
      </c>
      <c r="C84" s="293">
        <f t="shared" ref="C84" si="47">SUM(C82:C83)</f>
        <v>0</v>
      </c>
      <c r="D84" s="293">
        <f t="shared" ref="D84" si="48">SUM(D82:D83)</f>
        <v>0</v>
      </c>
      <c r="E84" s="293">
        <f t="shared" ref="E84" si="49">SUM(E82:E83)</f>
        <v>0</v>
      </c>
      <c r="F84" s="293">
        <f t="shared" ref="F84" si="50">SUM(F82:F83)</f>
        <v>0</v>
      </c>
      <c r="G84" s="293">
        <f t="shared" ref="G84" si="51">SUM(G82:G83)</f>
        <v>0</v>
      </c>
      <c r="H84" s="293">
        <f>SUM(H82:H83)</f>
        <v>0</v>
      </c>
    </row>
    <row r="85" spans="1:8" hidden="1" x14ac:dyDescent="0.25"/>
  </sheetData>
  <sheetProtection algorithmName="SHA-512" hashValue="no2mGEpSenAXTNbA+N23NQ1V9RREykbYqorvRSBHbkMR5R8/E+zqdh+hDpHVXxMFO4THfZupDtnWp5CQ6Z9yzA==" saltValue="Z6H8RvQhsHTrtqFwtoHrXQ==" spinCount="100000" sheet="1" objects="1" scenarios="1"/>
  <mergeCells count="1">
    <mergeCell ref="A4:B4"/>
  </mergeCells>
  <dataValidations count="4">
    <dataValidation allowBlank="1" showInputMessage="1" showErrorMessage="1" promptTitle="DO NOT INPUT DATA" prompt="These cells are auto-populated. Do not enter data. " sqref="H8:H26 C8:G14 C25:G26" xr:uid="{792EC0EA-3F98-420E-A258-F2101A751734}"/>
    <dataValidation type="whole" allowBlank="1" showInputMessage="1" showErrorMessage="1" error="Number of months must be between 0 - 12." sqref="D32:H41" xr:uid="{B0283BB8-2CB1-46F1-880E-A70FB7F80CE9}">
      <formula1>0</formula1>
      <formula2>12</formula2>
    </dataValidation>
    <dataValidation allowBlank="1" showInputMessage="1" showErrorMessage="1" promptTitle="FTE Equivalent is N/A" prompt="FTE Equivalent does not arise for students!" sqref="C37:C41" xr:uid="{09CEDF70-0B3A-4D02-88FB-20791185CBCD}"/>
    <dataValidation allowBlank="1" showInputMessage="1" showErrorMessage="1" promptTitle="Not working full-time? " prompt="This template assumes that your researcher is working full-time on the project. If this is not the case, then you need to manually insert the FTE (full time equivalent) per centage in this cell e.g., if only working 2 days per week = 40%." sqref="C32:C36" xr:uid="{00D1598D-79FB-4DC0-98A9-6374830CA251}"/>
  </dataValidations>
  <pageMargins left="0.70866141732283472" right="0.70866141732283472" top="0.74803149606299213" bottom="0.74803149606299213" header="0.31496062992125984" footer="0.31496062992125984"/>
  <pageSetup scale="48" orientation="portrait" horizontalDpi="4294967293" verticalDpi="12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tarting in Year 2 or 3 or 4..." prompt="If your team member does not start in Year 1 then please read Table 2- Time Committment and watch our troubleshooter video. " xr:uid="{A4093698-866E-4CE7-A7A9-C47004FEF258}">
          <x14:formula1>
            <xm:f>'All job positions.'!$A$6:$A$38</xm:f>
          </x14:formula1>
          <xm:sqref>B8:B13</xm:sqref>
        </x14:dataValidation>
        <x14:dataValidation type="list" allowBlank="1" showInputMessage="1" showErrorMessage="1" xr:uid="{A24CCB03-FBA3-45AC-9FC0-96BEE1DCB0DE}">
          <x14:formula1>
            <xm:f>'Student Stipend.'!$A$50:$A$52</xm:f>
          </x14:formula1>
          <xm:sqref>L14 O14 R14 U14 X14 B15 B21 B17 B19 B23</xm:sqref>
        </x14:dataValidation>
        <x14:dataValidation type="list" allowBlank="1" showInputMessage="1" showErrorMessage="1" xr:uid="{C6690AE1-53B5-4C85-BB3A-51814F200B43}">
          <x14:formula1>
            <xm:f>'Student Stipend.'!$A$35:$A$47</xm:f>
          </x14:formula1>
          <xm:sqref>B25</xm:sqref>
        </x14:dataValidation>
        <x14:dataValidation type="list" allowBlank="1" showInputMessage="1" showErrorMessage="1" xr:uid="{1022FA6E-46CF-4701-B739-5C83E3C439F6}">
          <x14:formula1>
            <xm:f>'Student Stipend.'!$A$9:$A$20</xm:f>
          </x14:formula1>
          <xm:sqref>B22 B24 B18 B20 B16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CC98-A219-4F56-ACB1-253E841C2962}">
  <sheetPr>
    <tabColor rgb="FF00B050"/>
    <pageSetUpPr fitToPage="1"/>
  </sheetPr>
  <dimension ref="A1:M81"/>
  <sheetViews>
    <sheetView zoomScaleNormal="100" zoomScaleSheetLayoutView="70" workbookViewId="0">
      <selection activeCell="B15" sqref="B15"/>
    </sheetView>
  </sheetViews>
  <sheetFormatPr defaultRowHeight="15" x14ac:dyDescent="0.25"/>
  <cols>
    <col min="1" max="1" width="42" customWidth="1"/>
    <col min="2" max="2" width="65.85546875" bestFit="1" customWidth="1"/>
    <col min="3" max="3" width="14" customWidth="1"/>
    <col min="4" max="6" width="14" bestFit="1" customWidth="1"/>
    <col min="7" max="7" width="14" customWidth="1"/>
    <col min="8" max="8" width="12.42578125" bestFit="1" customWidth="1"/>
    <col min="9" max="9" width="9.140625" hidden="1" customWidth="1"/>
    <col min="10" max="10" width="19.7109375" hidden="1" customWidth="1"/>
    <col min="11" max="11" width="17.140625" hidden="1" customWidth="1"/>
    <col min="12" max="12" width="9.140625" customWidth="1"/>
    <col min="13" max="14" width="8.85546875" customWidth="1"/>
  </cols>
  <sheetData>
    <row r="1" spans="1:13" ht="18.75" x14ac:dyDescent="0.3">
      <c r="A1" s="115" t="s">
        <v>403</v>
      </c>
      <c r="B1" s="112"/>
      <c r="C1" s="114"/>
      <c r="D1" s="112"/>
      <c r="E1" s="112"/>
      <c r="F1" s="112"/>
      <c r="G1" s="112"/>
      <c r="H1" s="112"/>
      <c r="J1" s="89" t="s">
        <v>192</v>
      </c>
      <c r="K1" s="89">
        <v>12</v>
      </c>
      <c r="L1" s="1"/>
      <c r="M1">
        <v>12</v>
      </c>
    </row>
    <row r="2" spans="1:13" ht="18.75" x14ac:dyDescent="0.3">
      <c r="A2" s="116" t="s">
        <v>264</v>
      </c>
      <c r="B2" s="112"/>
      <c r="C2" s="114"/>
      <c r="D2" s="112"/>
      <c r="E2" s="112"/>
      <c r="F2" s="112"/>
      <c r="G2" s="112"/>
      <c r="H2" s="112"/>
      <c r="J2" s="89"/>
      <c r="K2" s="89"/>
      <c r="L2" s="1"/>
      <c r="M2">
        <v>12</v>
      </c>
    </row>
    <row r="3" spans="1:13" ht="19.5" thickBot="1" x14ac:dyDescent="0.35">
      <c r="A3" s="116" t="s">
        <v>377</v>
      </c>
      <c r="B3" s="112"/>
      <c r="C3" s="114"/>
      <c r="D3" s="112"/>
      <c r="E3" s="112"/>
      <c r="F3" s="112"/>
      <c r="G3" s="112"/>
      <c r="H3" s="112"/>
      <c r="J3" s="89"/>
      <c r="K3" s="89">
        <v>12</v>
      </c>
      <c r="L3" s="1"/>
    </row>
    <row r="4" spans="1:13" ht="36" customHeight="1" thickBot="1" x14ac:dyDescent="0.35">
      <c r="A4" s="397" t="s">
        <v>378</v>
      </c>
      <c r="B4" s="397"/>
      <c r="C4" s="114"/>
      <c r="D4" s="112"/>
      <c r="E4" s="112"/>
      <c r="F4" s="112"/>
      <c r="G4" s="112"/>
      <c r="H4" s="112"/>
      <c r="J4" s="16" t="s">
        <v>3</v>
      </c>
      <c r="K4" s="17">
        <v>0.1105</v>
      </c>
      <c r="L4" s="1"/>
    </row>
    <row r="5" spans="1:13" ht="18.75" x14ac:dyDescent="0.3">
      <c r="A5" s="207" t="s">
        <v>413</v>
      </c>
      <c r="B5" s="75"/>
      <c r="C5" s="6" t="s">
        <v>108</v>
      </c>
      <c r="D5" s="6" t="s">
        <v>109</v>
      </c>
      <c r="E5" s="6" t="s">
        <v>110</v>
      </c>
      <c r="F5" s="6" t="s">
        <v>111</v>
      </c>
      <c r="G5" s="64" t="s">
        <v>193</v>
      </c>
      <c r="H5" s="112"/>
      <c r="J5" s="22" t="s">
        <v>4</v>
      </c>
      <c r="K5" s="31">
        <v>0.2</v>
      </c>
    </row>
    <row r="6" spans="1:13" ht="15.75" thickBot="1" x14ac:dyDescent="0.3">
      <c r="A6" s="53"/>
      <c r="C6" s="107" t="str">
        <f>+'1C.'!C6</f>
        <v>2024/2025</v>
      </c>
      <c r="D6" s="107" t="str">
        <f>+'1C.'!D6</f>
        <v>2025/2026</v>
      </c>
      <c r="E6" s="107" t="str">
        <f>+'1C.'!E6</f>
        <v>2026/2027</v>
      </c>
      <c r="F6" s="107" t="str">
        <f>+'1C.'!F6</f>
        <v>2027/2028</v>
      </c>
      <c r="G6" s="107" t="str">
        <f>+'1C.'!G6</f>
        <v>2028/2029</v>
      </c>
      <c r="H6" s="229"/>
      <c r="J6" s="18" t="s">
        <v>118</v>
      </c>
      <c r="K6" s="36">
        <v>1.03</v>
      </c>
    </row>
    <row r="7" spans="1:13" ht="30" x14ac:dyDescent="0.25">
      <c r="A7" s="53"/>
      <c r="C7" s="222" t="s">
        <v>411</v>
      </c>
      <c r="D7" s="222" t="s">
        <v>412</v>
      </c>
      <c r="E7" s="222" t="s">
        <v>412</v>
      </c>
      <c r="F7" s="222" t="s">
        <v>412</v>
      </c>
      <c r="G7" s="224" t="s">
        <v>412</v>
      </c>
      <c r="H7" s="229"/>
      <c r="J7" s="133"/>
      <c r="K7" s="134"/>
    </row>
    <row r="8" spans="1:13" x14ac:dyDescent="0.25">
      <c r="A8" s="58" t="s">
        <v>404</v>
      </c>
      <c r="B8" s="1" t="s">
        <v>396</v>
      </c>
      <c r="C8" s="3" t="s">
        <v>5</v>
      </c>
      <c r="D8" s="3" t="s">
        <v>5</v>
      </c>
      <c r="E8" s="3" t="s">
        <v>5</v>
      </c>
      <c r="F8" s="3" t="s">
        <v>5</v>
      </c>
      <c r="G8" s="59" t="s">
        <v>5</v>
      </c>
      <c r="H8" s="229"/>
      <c r="J8" s="133" t="s">
        <v>12</v>
      </c>
      <c r="K8" s="220">
        <f>100%+K4+K5</f>
        <v>1.3105</v>
      </c>
    </row>
    <row r="9" spans="1:13" ht="30" x14ac:dyDescent="0.25">
      <c r="A9" s="96" t="s">
        <v>405</v>
      </c>
      <c r="B9" s="221" t="s">
        <v>410</v>
      </c>
      <c r="C9" s="223">
        <v>0</v>
      </c>
      <c r="D9" s="223">
        <v>0</v>
      </c>
      <c r="E9" s="223">
        <v>0</v>
      </c>
      <c r="F9" s="223">
        <v>0</v>
      </c>
      <c r="G9" s="225">
        <v>0</v>
      </c>
      <c r="H9" s="230"/>
      <c r="K9">
        <v>1.3105</v>
      </c>
    </row>
    <row r="10" spans="1:13" ht="30" x14ac:dyDescent="0.25">
      <c r="A10" s="96" t="s">
        <v>406</v>
      </c>
      <c r="B10" s="221" t="s">
        <v>410</v>
      </c>
      <c r="C10" s="223">
        <v>0</v>
      </c>
      <c r="D10" s="223">
        <v>0</v>
      </c>
      <c r="E10" s="223">
        <v>0</v>
      </c>
      <c r="F10" s="223">
        <v>0</v>
      </c>
      <c r="G10" s="225">
        <v>0</v>
      </c>
      <c r="H10" s="230"/>
    </row>
    <row r="11" spans="1:13" ht="30" x14ac:dyDescent="0.25">
      <c r="A11" s="96" t="s">
        <v>407</v>
      </c>
      <c r="B11" s="221" t="s">
        <v>410</v>
      </c>
      <c r="C11" s="223">
        <v>0</v>
      </c>
      <c r="D11" s="223">
        <v>0</v>
      </c>
      <c r="E11" s="223">
        <v>0</v>
      </c>
      <c r="F11" s="223">
        <v>0</v>
      </c>
      <c r="G11" s="225">
        <v>0</v>
      </c>
      <c r="H11" s="230"/>
    </row>
    <row r="12" spans="1:13" ht="30" x14ac:dyDescent="0.25">
      <c r="A12" s="96" t="s">
        <v>408</v>
      </c>
      <c r="B12" s="221" t="s">
        <v>410</v>
      </c>
      <c r="C12" s="223">
        <v>0</v>
      </c>
      <c r="D12" s="223">
        <v>0</v>
      </c>
      <c r="E12" s="223">
        <v>0</v>
      </c>
      <c r="F12" s="223">
        <v>0</v>
      </c>
      <c r="G12" s="225">
        <v>0</v>
      </c>
      <c r="H12" s="230"/>
    </row>
    <row r="13" spans="1:13" ht="30.75" thickBot="1" x14ac:dyDescent="0.3">
      <c r="A13" s="163" t="s">
        <v>409</v>
      </c>
      <c r="B13" s="226" t="s">
        <v>410</v>
      </c>
      <c r="C13" s="227">
        <v>0</v>
      </c>
      <c r="D13" s="227">
        <v>0</v>
      </c>
      <c r="E13" s="227">
        <v>0</v>
      </c>
      <c r="F13" s="227">
        <v>0</v>
      </c>
      <c r="G13" s="228">
        <v>0</v>
      </c>
      <c r="H13" s="230"/>
    </row>
    <row r="14" spans="1:13" ht="15.75" thickBot="1" x14ac:dyDescent="0.3">
      <c r="A14" s="112"/>
      <c r="B14" s="112"/>
      <c r="C14" s="112"/>
      <c r="D14" s="112"/>
      <c r="E14" s="112"/>
      <c r="F14" s="112"/>
      <c r="G14" s="112"/>
      <c r="H14" s="112"/>
    </row>
    <row r="15" spans="1:13" ht="18.75" x14ac:dyDescent="0.3">
      <c r="A15" s="207" t="s">
        <v>414</v>
      </c>
      <c r="B15" s="75"/>
      <c r="C15" s="6" t="s">
        <v>108</v>
      </c>
      <c r="D15" s="6" t="s">
        <v>109</v>
      </c>
      <c r="E15" s="6" t="s">
        <v>110</v>
      </c>
      <c r="F15" s="6" t="s">
        <v>111</v>
      </c>
      <c r="G15" s="6" t="s">
        <v>193</v>
      </c>
      <c r="H15" s="57"/>
    </row>
    <row r="16" spans="1:13" x14ac:dyDescent="0.25">
      <c r="A16" s="53"/>
      <c r="C16" s="107" t="str">
        <f>+C6</f>
        <v>2024/2025</v>
      </c>
      <c r="D16" s="107" t="str">
        <f t="shared" ref="D16:G16" si="0">+D6</f>
        <v>2025/2026</v>
      </c>
      <c r="E16" s="107" t="str">
        <f t="shared" si="0"/>
        <v>2026/2027</v>
      </c>
      <c r="F16" s="107" t="str">
        <f t="shared" si="0"/>
        <v>2027/2028</v>
      </c>
      <c r="G16" s="107" t="str">
        <f t="shared" si="0"/>
        <v>2028/2029</v>
      </c>
      <c r="H16" s="59" t="s">
        <v>12</v>
      </c>
    </row>
    <row r="17" spans="1:8" ht="30" x14ac:dyDescent="0.25">
      <c r="A17" s="53"/>
      <c r="C17" s="222" t="s">
        <v>411</v>
      </c>
      <c r="D17" s="222" t="s">
        <v>412</v>
      </c>
      <c r="E17" s="222" t="s">
        <v>412</v>
      </c>
      <c r="F17" s="222" t="s">
        <v>412</v>
      </c>
      <c r="G17" s="222" t="s">
        <v>412</v>
      </c>
      <c r="H17" s="59"/>
    </row>
    <row r="18" spans="1:8" x14ac:dyDescent="0.25">
      <c r="A18" s="58" t="s">
        <v>404</v>
      </c>
      <c r="B18" s="1" t="s">
        <v>396</v>
      </c>
      <c r="C18" s="3" t="s">
        <v>5</v>
      </c>
      <c r="D18" s="3" t="s">
        <v>5</v>
      </c>
      <c r="E18" s="3" t="s">
        <v>5</v>
      </c>
      <c r="F18" s="3" t="s">
        <v>5</v>
      </c>
      <c r="G18" s="3" t="s">
        <v>5</v>
      </c>
      <c r="H18" s="59" t="s">
        <v>6</v>
      </c>
    </row>
    <row r="19" spans="1:8" ht="30" x14ac:dyDescent="0.25">
      <c r="A19" s="96" t="s">
        <v>405</v>
      </c>
      <c r="B19" s="231" t="str">
        <f>B9</f>
        <v>Enter the scale and starting point of scale here and enter all points on scale between starting point and ending point in Columns C-G.</v>
      </c>
      <c r="C19" s="249">
        <f>(C9*$K$9)/$M$1*D29*C29</f>
        <v>0</v>
      </c>
      <c r="D19" s="249">
        <f t="shared" ref="D19:G19" si="1">(D9*$K$9)/$M$1*E29*$C$29</f>
        <v>0</v>
      </c>
      <c r="E19" s="249">
        <f t="shared" si="1"/>
        <v>0</v>
      </c>
      <c r="F19" s="249">
        <f t="shared" si="1"/>
        <v>0</v>
      </c>
      <c r="G19" s="249">
        <f t="shared" si="1"/>
        <v>0</v>
      </c>
      <c r="H19" s="54">
        <f>SUM(C19:G19)</f>
        <v>0</v>
      </c>
    </row>
    <row r="20" spans="1:8" ht="30" x14ac:dyDescent="0.25">
      <c r="A20" s="96" t="s">
        <v>406</v>
      </c>
      <c r="B20" s="231" t="str">
        <f>B10</f>
        <v>Enter the scale and starting point of scale here and enter all points on scale between starting point and ending point in Columns C-G.</v>
      </c>
      <c r="C20" s="249">
        <f>(C10*$K$9)/$M$1*D30*$C$30</f>
        <v>0</v>
      </c>
      <c r="D20" s="249">
        <f t="shared" ref="D20:G20" si="2">(D10*$K$9)/$M$1*E30*$C$30</f>
        <v>0</v>
      </c>
      <c r="E20" s="249">
        <f t="shared" si="2"/>
        <v>0</v>
      </c>
      <c r="F20" s="249">
        <f t="shared" si="2"/>
        <v>0</v>
      </c>
      <c r="G20" s="249">
        <f t="shared" si="2"/>
        <v>0</v>
      </c>
      <c r="H20" s="54">
        <f t="shared" ref="H20:H23" si="3">SUM(C20:G20)</f>
        <v>0</v>
      </c>
    </row>
    <row r="21" spans="1:8" ht="30" x14ac:dyDescent="0.25">
      <c r="A21" s="96" t="s">
        <v>407</v>
      </c>
      <c r="B21" s="231" t="str">
        <f>B11</f>
        <v>Enter the scale and starting point of scale here and enter all points on scale between starting point and ending point in Columns C-G.</v>
      </c>
      <c r="C21" s="249">
        <f>(C11*$K$9)/$M$1*D31*$C$31</f>
        <v>0</v>
      </c>
      <c r="D21" s="249">
        <f t="shared" ref="D21:G21" si="4">(D11*$K$9)/$M$1*E31*$C$31</f>
        <v>0</v>
      </c>
      <c r="E21" s="249">
        <f t="shared" si="4"/>
        <v>0</v>
      </c>
      <c r="F21" s="249">
        <f t="shared" si="4"/>
        <v>0</v>
      </c>
      <c r="G21" s="249">
        <f t="shared" si="4"/>
        <v>0</v>
      </c>
      <c r="H21" s="54">
        <f t="shared" si="3"/>
        <v>0</v>
      </c>
    </row>
    <row r="22" spans="1:8" ht="30" x14ac:dyDescent="0.25">
      <c r="A22" s="96" t="s">
        <v>408</v>
      </c>
      <c r="B22" s="231" t="str">
        <f>B12</f>
        <v>Enter the scale and starting point of scale here and enter all points on scale between starting point and ending point in Columns C-G.</v>
      </c>
      <c r="C22" s="249">
        <f>(C12*$K$9)/$M$1*D32*$C$32</f>
        <v>0</v>
      </c>
      <c r="D22" s="249">
        <f t="shared" ref="D22:G22" si="5">(D12*$K$9)/$M$1*E32*$C$32</f>
        <v>0</v>
      </c>
      <c r="E22" s="249">
        <f t="shared" si="5"/>
        <v>0</v>
      </c>
      <c r="F22" s="249">
        <f t="shared" si="5"/>
        <v>0</v>
      </c>
      <c r="G22" s="249">
        <f t="shared" si="5"/>
        <v>0</v>
      </c>
      <c r="H22" s="54">
        <f t="shared" si="3"/>
        <v>0</v>
      </c>
    </row>
    <row r="23" spans="1:8" ht="30.75" thickBot="1" x14ac:dyDescent="0.3">
      <c r="A23" s="162" t="s">
        <v>409</v>
      </c>
      <c r="B23" s="231" t="str">
        <f>B13</f>
        <v>Enter the scale and starting point of scale here and enter all points on scale between starting point and ending point in Columns C-G.</v>
      </c>
      <c r="C23" s="249">
        <f>(C13*$K$9)/$M$1*D33*$C$33</f>
        <v>0</v>
      </c>
      <c r="D23" s="249">
        <f t="shared" ref="D23:G23" si="6">(D13*$K$9)/$M$1*E33*$C$33</f>
        <v>0</v>
      </c>
      <c r="E23" s="249">
        <f t="shared" si="6"/>
        <v>0</v>
      </c>
      <c r="F23" s="249">
        <f t="shared" si="6"/>
        <v>0</v>
      </c>
      <c r="G23" s="249">
        <f t="shared" si="6"/>
        <v>0</v>
      </c>
      <c r="H23" s="149">
        <f t="shared" si="3"/>
        <v>0</v>
      </c>
    </row>
    <row r="24" spans="1:8" ht="15.75" thickBot="1" x14ac:dyDescent="0.3">
      <c r="A24" s="56" t="s">
        <v>429</v>
      </c>
      <c r="B24" s="214"/>
      <c r="C24" s="215">
        <f>SUM(C19:C23)</f>
        <v>0</v>
      </c>
      <c r="D24" s="215">
        <f t="shared" ref="D24" si="7">SUM(D19:D23)</f>
        <v>0</v>
      </c>
      <c r="E24" s="215">
        <f t="shared" ref="E24" si="8">SUM(E19:E23)</f>
        <v>0</v>
      </c>
      <c r="F24" s="215">
        <f t="shared" ref="F24" si="9">SUM(F19:F23)</f>
        <v>0</v>
      </c>
      <c r="G24" s="215">
        <f t="shared" ref="G24" si="10">SUM(G19:G23)</f>
        <v>0</v>
      </c>
      <c r="H24" s="216">
        <f>SUM(H19:H23)</f>
        <v>0</v>
      </c>
    </row>
    <row r="25" spans="1:8" ht="15.75" thickBot="1" x14ac:dyDescent="0.3">
      <c r="A25" s="113"/>
      <c r="B25" s="112"/>
      <c r="C25" s="112"/>
      <c r="D25" s="112"/>
      <c r="E25" s="112"/>
      <c r="F25" s="112"/>
      <c r="G25" s="112"/>
      <c r="H25" s="112"/>
    </row>
    <row r="26" spans="1:8" ht="18.75" x14ac:dyDescent="0.3">
      <c r="B26" s="208" t="s">
        <v>262</v>
      </c>
      <c r="C26" s="75"/>
      <c r="D26" s="90" t="s">
        <v>108</v>
      </c>
      <c r="E26" s="90" t="s">
        <v>109</v>
      </c>
      <c r="F26" s="90" t="s">
        <v>110</v>
      </c>
      <c r="G26" s="90" t="s">
        <v>111</v>
      </c>
      <c r="H26" s="64" t="s">
        <v>193</v>
      </c>
    </row>
    <row r="27" spans="1:8" x14ac:dyDescent="0.25">
      <c r="B27" s="91"/>
      <c r="D27" s="92" t="str">
        <f>C6</f>
        <v>2024/2025</v>
      </c>
      <c r="E27" s="92" t="s">
        <v>115</v>
      </c>
      <c r="F27" s="92" t="s">
        <v>116</v>
      </c>
      <c r="G27" s="92" t="s">
        <v>124</v>
      </c>
      <c r="H27" s="93" t="s">
        <v>218</v>
      </c>
    </row>
    <row r="28" spans="1:8" ht="23.25" customHeight="1" thickBot="1" x14ac:dyDescent="0.3">
      <c r="B28" s="109" t="s">
        <v>261</v>
      </c>
      <c r="C28" s="51" t="s">
        <v>253</v>
      </c>
      <c r="D28" s="110" t="s">
        <v>191</v>
      </c>
      <c r="E28" s="110" t="s">
        <v>191</v>
      </c>
      <c r="F28" s="110" t="s">
        <v>191</v>
      </c>
      <c r="G28" s="110" t="s">
        <v>191</v>
      </c>
      <c r="H28" s="111" t="s">
        <v>191</v>
      </c>
    </row>
    <row r="29" spans="1:8" x14ac:dyDescent="0.25">
      <c r="B29" s="53" t="str">
        <f>A9</f>
        <v>Off-scale member 1</v>
      </c>
      <c r="C29" s="209">
        <v>1</v>
      </c>
      <c r="D29" s="210">
        <v>12</v>
      </c>
      <c r="E29" s="210">
        <v>12</v>
      </c>
      <c r="F29" s="210">
        <v>12</v>
      </c>
      <c r="G29" s="210">
        <v>12</v>
      </c>
      <c r="H29" s="211">
        <v>12</v>
      </c>
    </row>
    <row r="30" spans="1:8" x14ac:dyDescent="0.25">
      <c r="B30" s="53" t="str">
        <f>A10</f>
        <v>Off-scale member 2</v>
      </c>
      <c r="C30" s="164">
        <v>1</v>
      </c>
      <c r="D30" s="210">
        <v>12</v>
      </c>
      <c r="E30" s="210">
        <v>12</v>
      </c>
      <c r="F30" s="210">
        <v>12</v>
      </c>
      <c r="G30" s="210">
        <v>12</v>
      </c>
      <c r="H30" s="211">
        <v>12</v>
      </c>
    </row>
    <row r="31" spans="1:8" x14ac:dyDescent="0.25">
      <c r="B31" s="53" t="str">
        <f>A11</f>
        <v>Off-scale member 3</v>
      </c>
      <c r="C31" s="164">
        <v>1</v>
      </c>
      <c r="D31" s="210">
        <v>12</v>
      </c>
      <c r="E31" s="210">
        <v>12</v>
      </c>
      <c r="F31" s="210">
        <v>12</v>
      </c>
      <c r="G31" s="210">
        <v>12</v>
      </c>
      <c r="H31" s="211">
        <v>12</v>
      </c>
    </row>
    <row r="32" spans="1:8" x14ac:dyDescent="0.25">
      <c r="B32" s="53" t="str">
        <f>A12</f>
        <v>Off-scale member 4</v>
      </c>
      <c r="C32" s="164">
        <v>1</v>
      </c>
      <c r="D32" s="210">
        <v>12</v>
      </c>
      <c r="E32" s="210">
        <v>12</v>
      </c>
      <c r="F32" s="210">
        <v>12</v>
      </c>
      <c r="G32" s="210">
        <v>12</v>
      </c>
      <c r="H32" s="211">
        <v>12</v>
      </c>
    </row>
    <row r="33" spans="1:8" ht="15.75" thickBot="1" x14ac:dyDescent="0.3">
      <c r="B33" s="65" t="str">
        <f>A13</f>
        <v>Off-scale member 5</v>
      </c>
      <c r="C33" s="165">
        <v>1</v>
      </c>
      <c r="D33" s="212">
        <v>12</v>
      </c>
      <c r="E33" s="212">
        <v>12</v>
      </c>
      <c r="F33" s="212">
        <v>12</v>
      </c>
      <c r="G33" s="212">
        <v>12</v>
      </c>
      <c r="H33" s="213">
        <v>12</v>
      </c>
    </row>
    <row r="34" spans="1:8" x14ac:dyDescent="0.25">
      <c r="B34" s="112"/>
      <c r="C34" s="112"/>
      <c r="D34" s="112"/>
      <c r="E34" s="112"/>
      <c r="F34" s="112"/>
      <c r="G34" s="112"/>
      <c r="H34" s="112"/>
    </row>
    <row r="35" spans="1:8" x14ac:dyDescent="0.25">
      <c r="B35" s="112"/>
      <c r="C35" s="112"/>
      <c r="D35" s="112"/>
      <c r="E35" s="112"/>
      <c r="F35" s="112"/>
      <c r="G35" s="112"/>
      <c r="H35" s="112"/>
    </row>
    <row r="36" spans="1:8" x14ac:dyDescent="0.25">
      <c r="B36" s="112"/>
      <c r="C36" s="112"/>
      <c r="D36" s="112"/>
      <c r="E36" s="112"/>
      <c r="F36" s="112"/>
      <c r="G36" s="112"/>
      <c r="H36" s="112"/>
    </row>
    <row r="37" spans="1:8" x14ac:dyDescent="0.25">
      <c r="B37" s="112"/>
      <c r="C37" s="112"/>
      <c r="D37" s="112"/>
      <c r="E37" s="112"/>
      <c r="F37" s="112"/>
      <c r="G37" s="112"/>
      <c r="H37" s="112"/>
    </row>
    <row r="38" spans="1:8" ht="30.75" customHeight="1" x14ac:dyDescent="0.25">
      <c r="B38" s="112"/>
      <c r="C38" s="112"/>
      <c r="D38" s="112"/>
      <c r="E38" s="112"/>
      <c r="F38" s="112"/>
      <c r="G38" s="112"/>
      <c r="H38" s="112"/>
    </row>
    <row r="39" spans="1:8" ht="39.75" customHeight="1" x14ac:dyDescent="0.25">
      <c r="B39" s="112"/>
      <c r="C39" s="112"/>
      <c r="D39" s="112"/>
      <c r="E39" s="112"/>
      <c r="F39" s="112"/>
      <c r="G39" s="112"/>
      <c r="H39" s="112"/>
    </row>
    <row r="40" spans="1:8" ht="38.25" customHeight="1" x14ac:dyDescent="0.25">
      <c r="B40" s="112"/>
      <c r="C40" s="112"/>
      <c r="D40" s="112"/>
      <c r="E40" s="112"/>
      <c r="F40" s="112"/>
      <c r="G40" s="112"/>
      <c r="H40" s="112"/>
    </row>
    <row r="41" spans="1:8" ht="0.75" customHeight="1" x14ac:dyDescent="0.25">
      <c r="B41" s="112"/>
      <c r="C41" s="112"/>
      <c r="D41" s="112"/>
      <c r="E41" s="112"/>
      <c r="F41" s="112"/>
      <c r="G41" s="112"/>
      <c r="H41" s="112"/>
    </row>
    <row r="42" spans="1:8" ht="3" customHeight="1" x14ac:dyDescent="0.25">
      <c r="B42" s="112"/>
      <c r="C42" s="112"/>
      <c r="D42" s="112"/>
      <c r="E42" s="112"/>
      <c r="F42" s="112"/>
      <c r="G42" s="112"/>
      <c r="H42" s="112"/>
    </row>
    <row r="43" spans="1:8" ht="1.5" customHeight="1" x14ac:dyDescent="0.25"/>
    <row r="45" spans="1:8" hidden="1" x14ac:dyDescent="0.25">
      <c r="A45" t="s">
        <v>108</v>
      </c>
    </row>
    <row r="46" spans="1:8" hidden="1" x14ac:dyDescent="0.25">
      <c r="A46" t="s">
        <v>478</v>
      </c>
    </row>
    <row r="47" spans="1:8" hidden="1" x14ac:dyDescent="0.25">
      <c r="A47" s="282"/>
      <c r="B47" s="283" t="s">
        <v>479</v>
      </c>
      <c r="C47" s="283" t="s">
        <v>3</v>
      </c>
      <c r="D47" s="283" t="s">
        <v>480</v>
      </c>
      <c r="E47" s="283" t="s">
        <v>481</v>
      </c>
      <c r="F47" s="294" t="s">
        <v>12</v>
      </c>
    </row>
    <row r="48" spans="1:8" hidden="1" x14ac:dyDescent="0.25">
      <c r="A48" s="282" t="s">
        <v>499</v>
      </c>
      <c r="B48" s="291">
        <f>C24</f>
        <v>0</v>
      </c>
      <c r="C48" s="289">
        <f>B48/'1B Salary scales -UCD Admin'!$J$2*'1B Salary scales -UCD Admin'!$F$2</f>
        <v>0</v>
      </c>
      <c r="D48" s="289">
        <f>B48/'1B Salary scales -UCD Admin'!$J$2</f>
        <v>0</v>
      </c>
      <c r="E48" s="289">
        <f>B48/'1B Salary scales -UCD Admin'!$J$2*'1B Salary scales -UCD Admin'!$F$3</f>
        <v>0</v>
      </c>
      <c r="F48" s="295">
        <f>SUM(C48:E48)</f>
        <v>0</v>
      </c>
    </row>
    <row r="49" spans="1:6" ht="15.75" hidden="1" thickBot="1" x14ac:dyDescent="0.3">
      <c r="A49" s="285" t="s">
        <v>190</v>
      </c>
      <c r="B49" s="292">
        <f>Q24</f>
        <v>0</v>
      </c>
      <c r="C49" s="289" t="s">
        <v>190</v>
      </c>
      <c r="D49" s="290" t="s">
        <v>190</v>
      </c>
      <c r="E49" s="286"/>
      <c r="F49" s="295">
        <f>B49</f>
        <v>0</v>
      </c>
    </row>
    <row r="50" spans="1:6" hidden="1" x14ac:dyDescent="0.25">
      <c r="A50" s="288" t="s">
        <v>12</v>
      </c>
      <c r="B50" s="293">
        <f>SUM(B48:B49)</f>
        <v>0</v>
      </c>
      <c r="C50" s="293">
        <f>SUM(C48:C49)</f>
        <v>0</v>
      </c>
      <c r="D50" s="293">
        <f>SUM(D48:D49)</f>
        <v>0</v>
      </c>
      <c r="E50" s="293">
        <f>SUM(E48:E49)</f>
        <v>0</v>
      </c>
      <c r="F50" s="293">
        <f>SUM(F48:F49)</f>
        <v>0</v>
      </c>
    </row>
    <row r="51" spans="1:6" hidden="1" x14ac:dyDescent="0.25">
      <c r="A51" s="281"/>
      <c r="B51" s="281"/>
      <c r="C51" s="281"/>
      <c r="D51" s="281"/>
      <c r="E51" s="281"/>
      <c r="F51" s="281"/>
    </row>
    <row r="52" spans="1:6" hidden="1" x14ac:dyDescent="0.25">
      <c r="A52" t="s">
        <v>109</v>
      </c>
    </row>
    <row r="53" spans="1:6" hidden="1" x14ac:dyDescent="0.25">
      <c r="A53" t="s">
        <v>478</v>
      </c>
    </row>
    <row r="54" spans="1:6" hidden="1" x14ac:dyDescent="0.25">
      <c r="A54" s="282"/>
      <c r="B54" s="283" t="s">
        <v>479</v>
      </c>
      <c r="C54" s="283" t="s">
        <v>3</v>
      </c>
      <c r="D54" s="283" t="s">
        <v>480</v>
      </c>
      <c r="E54" s="283" t="s">
        <v>481</v>
      </c>
      <c r="F54" s="294" t="s">
        <v>12</v>
      </c>
    </row>
    <row r="55" spans="1:6" hidden="1" x14ac:dyDescent="0.25">
      <c r="A55" s="282" t="s">
        <v>499</v>
      </c>
      <c r="B55" s="291">
        <f>D24</f>
        <v>0</v>
      </c>
      <c r="C55" s="289">
        <f>B55/'1B Salary scales -UCD Admin'!$J$2*'1B Salary scales -UCD Admin'!$F$2</f>
        <v>0</v>
      </c>
      <c r="D55" s="289">
        <f>B55/'1B Salary scales -UCD Admin'!$J$2</f>
        <v>0</v>
      </c>
      <c r="E55" s="289">
        <f>B55/'1B Salary scales -UCD Admin'!$J$2*'1B Salary scales -UCD Admin'!$F$3</f>
        <v>0</v>
      </c>
      <c r="F55" s="295">
        <f>SUM(C55:E55)</f>
        <v>0</v>
      </c>
    </row>
    <row r="56" spans="1:6" ht="15.75" hidden="1" thickBot="1" x14ac:dyDescent="0.3">
      <c r="A56" s="285" t="s">
        <v>190</v>
      </c>
      <c r="B56" s="292">
        <f>T24</f>
        <v>0</v>
      </c>
      <c r="C56" s="289" t="s">
        <v>190</v>
      </c>
      <c r="D56" s="290" t="s">
        <v>190</v>
      </c>
      <c r="E56" s="286"/>
      <c r="F56" s="295">
        <f>B56</f>
        <v>0</v>
      </c>
    </row>
    <row r="57" spans="1:6" hidden="1" x14ac:dyDescent="0.25">
      <c r="A57" s="288" t="s">
        <v>12</v>
      </c>
      <c r="B57" s="293">
        <f>SUM(B55:B56)</f>
        <v>0</v>
      </c>
      <c r="C57" s="293">
        <f>SUM(C55:C56)</f>
        <v>0</v>
      </c>
      <c r="D57" s="293">
        <f>SUM(D55:D56)</f>
        <v>0</v>
      </c>
      <c r="E57" s="293">
        <f>SUM(E55:E56)</f>
        <v>0</v>
      </c>
      <c r="F57" s="293">
        <f>SUM(F55:F56)</f>
        <v>0</v>
      </c>
    </row>
    <row r="58" spans="1:6" hidden="1" x14ac:dyDescent="0.25"/>
    <row r="59" spans="1:6" hidden="1" x14ac:dyDescent="0.25">
      <c r="A59" t="s">
        <v>110</v>
      </c>
    </row>
    <row r="60" spans="1:6" hidden="1" x14ac:dyDescent="0.25">
      <c r="A60" t="s">
        <v>478</v>
      </c>
    </row>
    <row r="61" spans="1:6" hidden="1" x14ac:dyDescent="0.25">
      <c r="A61" s="282"/>
      <c r="B61" s="283" t="s">
        <v>479</v>
      </c>
      <c r="C61" s="283" t="s">
        <v>3</v>
      </c>
      <c r="D61" s="283" t="s">
        <v>480</v>
      </c>
      <c r="E61" s="283" t="s">
        <v>481</v>
      </c>
      <c r="F61" s="294" t="s">
        <v>12</v>
      </c>
    </row>
    <row r="62" spans="1:6" hidden="1" x14ac:dyDescent="0.25">
      <c r="A62" s="282" t="s">
        <v>499</v>
      </c>
      <c r="B62" s="291">
        <f>E24</f>
        <v>0</v>
      </c>
      <c r="C62" s="289">
        <f>B62/'1B Salary scales -UCD Admin'!$J$2*'1B Salary scales -UCD Admin'!$F$2</f>
        <v>0</v>
      </c>
      <c r="D62" s="289">
        <f>B62/'1B Salary scales -UCD Admin'!$J$2</f>
        <v>0</v>
      </c>
      <c r="E62" s="289">
        <f>B62/'1B Salary scales -UCD Admin'!$J$2*'1B Salary scales -UCD Admin'!$F$3</f>
        <v>0</v>
      </c>
      <c r="F62" s="295">
        <f>SUM(C62:E62)</f>
        <v>0</v>
      </c>
    </row>
    <row r="63" spans="1:6" ht="15.75" hidden="1" thickBot="1" x14ac:dyDescent="0.3">
      <c r="A63" s="285" t="s">
        <v>190</v>
      </c>
      <c r="B63" s="292">
        <f>W24</f>
        <v>0</v>
      </c>
      <c r="C63" s="289" t="s">
        <v>190</v>
      </c>
      <c r="D63" s="290" t="s">
        <v>190</v>
      </c>
      <c r="E63" s="286"/>
      <c r="F63" s="295">
        <f>B63</f>
        <v>0</v>
      </c>
    </row>
    <row r="64" spans="1:6" hidden="1" x14ac:dyDescent="0.25">
      <c r="A64" s="288" t="s">
        <v>12</v>
      </c>
      <c r="B64" s="293">
        <f>SUM(B62:B63)</f>
        <v>0</v>
      </c>
      <c r="C64" s="293">
        <f>SUM(C62:C63)</f>
        <v>0</v>
      </c>
      <c r="D64" s="293">
        <f>SUM(D62:D63)</f>
        <v>0</v>
      </c>
      <c r="E64" s="293">
        <f>SUM(E62:E63)</f>
        <v>0</v>
      </c>
      <c r="F64" s="293">
        <f>SUM(F62:F63)</f>
        <v>0</v>
      </c>
    </row>
    <row r="65" spans="1:6" hidden="1" x14ac:dyDescent="0.25"/>
    <row r="66" spans="1:6" hidden="1" x14ac:dyDescent="0.25"/>
    <row r="67" spans="1:6" hidden="1" x14ac:dyDescent="0.25">
      <c r="A67" t="s">
        <v>111</v>
      </c>
    </row>
    <row r="68" spans="1:6" hidden="1" x14ac:dyDescent="0.25">
      <c r="A68" t="s">
        <v>478</v>
      </c>
    </row>
    <row r="69" spans="1:6" hidden="1" x14ac:dyDescent="0.25">
      <c r="A69" s="282"/>
      <c r="B69" s="283" t="s">
        <v>479</v>
      </c>
      <c r="C69" s="283" t="s">
        <v>3</v>
      </c>
      <c r="D69" s="283" t="s">
        <v>480</v>
      </c>
      <c r="E69" s="283" t="s">
        <v>481</v>
      </c>
      <c r="F69" s="294" t="s">
        <v>12</v>
      </c>
    </row>
    <row r="70" spans="1:6" hidden="1" x14ac:dyDescent="0.25">
      <c r="A70" s="282" t="s">
        <v>499</v>
      </c>
      <c r="B70" s="291">
        <f>F24</f>
        <v>0</v>
      </c>
      <c r="C70" s="289">
        <f>B70/'1B Salary scales -UCD Admin'!$J$2*'1B Salary scales -UCD Admin'!$F$2</f>
        <v>0</v>
      </c>
      <c r="D70" s="289">
        <f>B70/'1B Salary scales -UCD Admin'!$J$2</f>
        <v>0</v>
      </c>
      <c r="E70" s="289">
        <f>B70/'1B Salary scales -UCD Admin'!$J$2*'1B Salary scales -UCD Admin'!$F$3</f>
        <v>0</v>
      </c>
      <c r="F70" s="295">
        <f>SUM(C70:E70)</f>
        <v>0</v>
      </c>
    </row>
    <row r="71" spans="1:6" ht="15.75" hidden="1" thickBot="1" x14ac:dyDescent="0.3">
      <c r="A71" s="285" t="s">
        <v>190</v>
      </c>
      <c r="B71" s="292">
        <f>Z24</f>
        <v>0</v>
      </c>
      <c r="C71" s="289" t="s">
        <v>190</v>
      </c>
      <c r="D71" s="290" t="s">
        <v>190</v>
      </c>
      <c r="E71" s="286"/>
      <c r="F71" s="295">
        <f>B71</f>
        <v>0</v>
      </c>
    </row>
    <row r="72" spans="1:6" hidden="1" x14ac:dyDescent="0.25">
      <c r="A72" s="288" t="s">
        <v>12</v>
      </c>
      <c r="B72" s="293">
        <f>SUM(B70:B71)</f>
        <v>0</v>
      </c>
      <c r="C72" s="293">
        <f>SUM(C70:C71)</f>
        <v>0</v>
      </c>
      <c r="D72" s="293">
        <f>SUM(D70:D71)</f>
        <v>0</v>
      </c>
      <c r="E72" s="293">
        <f>SUM(E70:E71)</f>
        <v>0</v>
      </c>
      <c r="F72" s="293">
        <f>SUM(F70:F71)</f>
        <v>0</v>
      </c>
    </row>
    <row r="73" spans="1:6" hidden="1" x14ac:dyDescent="0.25"/>
    <row r="74" spans="1:6" hidden="1" x14ac:dyDescent="0.25"/>
    <row r="75" spans="1:6" hidden="1" x14ac:dyDescent="0.25">
      <c r="A75" t="s">
        <v>193</v>
      </c>
    </row>
    <row r="76" spans="1:6" hidden="1" x14ac:dyDescent="0.25">
      <c r="A76" t="s">
        <v>478</v>
      </c>
    </row>
    <row r="77" spans="1:6" hidden="1" x14ac:dyDescent="0.25">
      <c r="A77" s="282"/>
      <c r="B77" s="283" t="s">
        <v>479</v>
      </c>
      <c r="C77" s="283" t="s">
        <v>3</v>
      </c>
      <c r="D77" s="283" t="s">
        <v>480</v>
      </c>
      <c r="E77" s="283" t="s">
        <v>481</v>
      </c>
      <c r="F77" s="294" t="s">
        <v>12</v>
      </c>
    </row>
    <row r="78" spans="1:6" hidden="1" x14ac:dyDescent="0.25">
      <c r="A78" s="282" t="s">
        <v>499</v>
      </c>
      <c r="B78" s="291">
        <f>G24</f>
        <v>0</v>
      </c>
      <c r="C78" s="289">
        <f>B78/'1B Salary scales -UCD Admin'!$J$2*'1B Salary scales -UCD Admin'!$F$2</f>
        <v>0</v>
      </c>
      <c r="D78" s="289">
        <f>B78/'1B Salary scales -UCD Admin'!$J$2</f>
        <v>0</v>
      </c>
      <c r="E78" s="289">
        <f>B78/'1B Salary scales -UCD Admin'!$J$2*'1B Salary scales -UCD Admin'!$F$3</f>
        <v>0</v>
      </c>
      <c r="F78" s="295">
        <f>SUM(C78:E78)</f>
        <v>0</v>
      </c>
    </row>
    <row r="79" spans="1:6" ht="15.75" hidden="1" thickBot="1" x14ac:dyDescent="0.3">
      <c r="A79" s="285" t="s">
        <v>190</v>
      </c>
      <c r="B79" s="292">
        <f>AC24</f>
        <v>0</v>
      </c>
      <c r="C79" s="289" t="s">
        <v>190</v>
      </c>
      <c r="D79" s="290" t="s">
        <v>190</v>
      </c>
      <c r="E79" s="286"/>
      <c r="F79" s="295">
        <f>B79</f>
        <v>0</v>
      </c>
    </row>
    <row r="80" spans="1:6" hidden="1" x14ac:dyDescent="0.25">
      <c r="A80" s="288" t="s">
        <v>12</v>
      </c>
      <c r="B80" s="293">
        <f>SUM(B78:B79)</f>
        <v>0</v>
      </c>
      <c r="C80" s="293">
        <f>SUM(C78:C79)</f>
        <v>0</v>
      </c>
      <c r="D80" s="293">
        <f>SUM(D78:D79)</f>
        <v>0</v>
      </c>
      <c r="E80" s="293">
        <f>SUM(E78:E79)</f>
        <v>0</v>
      </c>
      <c r="F80" s="293">
        <f>SUM(F78:F79)</f>
        <v>0</v>
      </c>
    </row>
    <row r="81" hidden="1" x14ac:dyDescent="0.25"/>
  </sheetData>
  <sheetProtection algorithmName="SHA-512" hashValue="+g832VYFsfDgoylt0LTC4Hv1ka1POA1QGuomJbhfIgzU6VINFejyahVnkMBUGYiKTNuVr9vW3qGutjlEXpDX7g==" saltValue="pMEOQPq2pRzOpmPEG3IONA==" spinCount="100000" sheet="1" objects="1" scenarios="1"/>
  <mergeCells count="1">
    <mergeCell ref="A4:B4"/>
  </mergeCells>
  <dataValidations disablePrompts="1" count="3">
    <dataValidation allowBlank="1" showInputMessage="1" showErrorMessage="1" promptTitle="Not working full-time? " prompt="This template assumes that your team member is working full-time on the project. If this is not the case, then you need to manually insert the FTE (full time equivalent) per centage in this cell e.g., if only working 2 days per week = 40%." sqref="C29:C33" xr:uid="{DB0036E1-99CB-4913-B50D-467E63D2D53F}"/>
    <dataValidation type="whole" allowBlank="1" showInputMessage="1" showErrorMessage="1" error="Number of months must be between 0 - 12." sqref="D29:H33" xr:uid="{F14E2593-2B18-4A8B-8725-29B59EA7808A}">
      <formula1>0</formula1>
      <formula2>12</formula2>
    </dataValidation>
    <dataValidation allowBlank="1" showInputMessage="1" showErrorMessage="1" promptTitle="DO NOT INPUT DATA" prompt="These cells are auto-populated. Do not enter data. " sqref="H9:H13 H19:H24 C24:G24" xr:uid="{3FAEF030-4707-4409-9F35-49007B8D6E9E}"/>
  </dataValidations>
  <pageMargins left="0.70866141732283472" right="0.70866141732283472" top="0.74803149606299213" bottom="0.74803149606299213" header="0.31496062992125984" footer="0.31496062992125984"/>
  <pageSetup scale="47" orientation="portrait" horizontalDpi="4294967293"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3187-3C29-4AFF-BFC9-0685848D2EA8}">
  <dimension ref="A1:X312"/>
  <sheetViews>
    <sheetView workbookViewId="0">
      <pane ySplit="4" topLeftCell="A8" activePane="bottomLeft" state="frozen"/>
      <selection activeCell="G18" sqref="G18"/>
      <selection pane="bottomLeft" activeCell="J40" sqref="J40"/>
    </sheetView>
  </sheetViews>
  <sheetFormatPr defaultRowHeight="15" x14ac:dyDescent="0.25"/>
  <cols>
    <col min="1" max="1" width="60.140625" customWidth="1"/>
    <col min="3" max="3" width="21" style="2" customWidth="1"/>
    <col min="4" max="4" width="24.7109375" customWidth="1"/>
    <col min="5" max="5" width="19.85546875" customWidth="1"/>
    <col min="6" max="6" width="22.140625" customWidth="1"/>
    <col min="7" max="8" width="15" hidden="1" customWidth="1"/>
    <col min="9" max="9" width="9.140625" hidden="1" customWidth="1"/>
    <col min="10" max="10" width="14.140625" customWidth="1"/>
    <col min="11" max="13" width="9.140625" hidden="1" customWidth="1"/>
    <col min="14" max="14" width="13.85546875" customWidth="1"/>
    <col min="15" max="15" width="0" hidden="1" customWidth="1"/>
    <col min="16" max="16" width="3.5703125" hidden="1" customWidth="1"/>
    <col min="17" max="17" width="11.85546875" hidden="1" customWidth="1"/>
    <col min="18" max="18" width="14.28515625" customWidth="1"/>
    <col min="19" max="21" width="0" hidden="1" customWidth="1"/>
    <col min="22" max="22" width="12.140625" customWidth="1"/>
    <col min="23" max="24" width="0" hidden="1" customWidth="1"/>
  </cols>
  <sheetData>
    <row r="1" spans="1:24" ht="15.75" thickBot="1" x14ac:dyDescent="0.3">
      <c r="A1" s="1" t="s">
        <v>11</v>
      </c>
      <c r="E1" s="404" t="s">
        <v>9</v>
      </c>
      <c r="F1" s="405"/>
      <c r="J1" s="170" t="s">
        <v>355</v>
      </c>
      <c r="W1" t="s">
        <v>354</v>
      </c>
      <c r="X1">
        <v>60</v>
      </c>
    </row>
    <row r="2" spans="1:24" ht="15.75" thickBot="1" x14ac:dyDescent="0.3">
      <c r="A2" s="126" t="s">
        <v>534</v>
      </c>
      <c r="E2" s="16" t="s">
        <v>3</v>
      </c>
      <c r="F2" s="17">
        <v>0.1115</v>
      </c>
      <c r="G2" s="1"/>
      <c r="J2" s="169">
        <f>100%+F2+F3</f>
        <v>1.3114999999999999</v>
      </c>
    </row>
    <row r="3" spans="1:24" x14ac:dyDescent="0.25">
      <c r="A3" s="126" t="s">
        <v>543</v>
      </c>
      <c r="E3" s="22" t="s">
        <v>4</v>
      </c>
      <c r="F3" s="31">
        <v>0.2</v>
      </c>
      <c r="G3" s="1"/>
      <c r="J3" s="5"/>
    </row>
    <row r="4" spans="1:24" ht="15.75" thickBot="1" x14ac:dyDescent="0.3">
      <c r="A4" s="19"/>
      <c r="E4" s="18" t="s">
        <v>118</v>
      </c>
      <c r="F4" s="36">
        <v>1.04</v>
      </c>
    </row>
    <row r="5" spans="1:24" s="161" customFormat="1" ht="15.75" thickBot="1" x14ac:dyDescent="0.3">
      <c r="A5" s="19" t="s">
        <v>536</v>
      </c>
      <c r="B5" s="161">
        <v>2</v>
      </c>
      <c r="C5" s="161">
        <v>3</v>
      </c>
      <c r="D5" s="161">
        <v>4</v>
      </c>
      <c r="E5" s="161">
        <v>5</v>
      </c>
      <c r="F5" s="161">
        <v>6</v>
      </c>
      <c r="G5" s="161">
        <v>7</v>
      </c>
      <c r="H5" s="161">
        <v>8</v>
      </c>
      <c r="I5" s="161">
        <v>9</v>
      </c>
      <c r="J5" s="161">
        <v>10</v>
      </c>
      <c r="K5" s="161">
        <v>11</v>
      </c>
      <c r="L5" s="161">
        <v>12</v>
      </c>
      <c r="M5" s="161">
        <v>13</v>
      </c>
      <c r="N5" s="161">
        <v>14</v>
      </c>
      <c r="O5" s="161">
        <v>15</v>
      </c>
      <c r="P5" s="161">
        <v>16</v>
      </c>
      <c r="Q5" s="161">
        <v>17</v>
      </c>
      <c r="R5" s="161">
        <v>18</v>
      </c>
      <c r="S5" s="161">
        <v>19</v>
      </c>
      <c r="T5" s="161">
        <v>20</v>
      </c>
      <c r="U5" s="161">
        <v>21</v>
      </c>
      <c r="V5" s="161">
        <v>22</v>
      </c>
    </row>
    <row r="6" spans="1:24" x14ac:dyDescent="0.25">
      <c r="C6" s="401" t="s">
        <v>116</v>
      </c>
      <c r="D6" s="402"/>
      <c r="E6" s="402"/>
      <c r="F6" s="403"/>
      <c r="G6" s="344" t="s">
        <v>116</v>
      </c>
      <c r="H6" s="345"/>
      <c r="I6" s="345"/>
      <c r="J6" s="80" t="s">
        <v>524</v>
      </c>
      <c r="K6" s="78" t="s">
        <v>525</v>
      </c>
      <c r="L6" s="79"/>
      <c r="M6" s="79"/>
      <c r="N6" s="80" t="s">
        <v>525</v>
      </c>
      <c r="O6" s="401" t="s">
        <v>526</v>
      </c>
      <c r="P6" s="402"/>
      <c r="Q6" s="402"/>
      <c r="R6" s="403"/>
      <c r="S6" s="401" t="s">
        <v>542</v>
      </c>
      <c r="T6" s="402"/>
      <c r="U6" s="402"/>
      <c r="V6" s="403"/>
    </row>
    <row r="7" spans="1:24" x14ac:dyDescent="0.25">
      <c r="C7" s="398" t="s">
        <v>544</v>
      </c>
      <c r="D7" s="399"/>
      <c r="E7" s="399"/>
      <c r="F7" s="400"/>
      <c r="G7" s="131"/>
      <c r="H7" s="125"/>
      <c r="I7" s="125"/>
      <c r="J7" s="132"/>
      <c r="K7" s="131"/>
      <c r="L7" s="125"/>
      <c r="M7" s="125"/>
      <c r="N7" s="132"/>
      <c r="O7" s="131"/>
      <c r="P7" s="125"/>
      <c r="Q7" s="125"/>
      <c r="R7" s="132"/>
      <c r="S7" s="131"/>
      <c r="T7" s="125"/>
      <c r="U7" s="125"/>
      <c r="V7" s="132"/>
    </row>
    <row r="8" spans="1:24" ht="105.75" thickBot="1" x14ac:dyDescent="0.3">
      <c r="C8" s="32" t="s">
        <v>1</v>
      </c>
      <c r="D8" s="21" t="s">
        <v>7</v>
      </c>
      <c r="E8" s="21" t="s">
        <v>8</v>
      </c>
      <c r="F8" s="33" t="s">
        <v>117</v>
      </c>
      <c r="G8" s="32" t="s">
        <v>1</v>
      </c>
      <c r="H8" s="21" t="s">
        <v>7</v>
      </c>
      <c r="I8" s="21" t="s">
        <v>8</v>
      </c>
      <c r="J8" s="33" t="s">
        <v>117</v>
      </c>
      <c r="K8" s="32" t="s">
        <v>1</v>
      </c>
      <c r="L8" s="21" t="s">
        <v>7</v>
      </c>
      <c r="M8" s="21" t="s">
        <v>8</v>
      </c>
      <c r="N8" s="33" t="s">
        <v>117</v>
      </c>
      <c r="O8" s="32" t="s">
        <v>1</v>
      </c>
      <c r="P8" s="21" t="s">
        <v>7</v>
      </c>
      <c r="Q8" s="21" t="s">
        <v>8</v>
      </c>
      <c r="R8" s="33" t="s">
        <v>117</v>
      </c>
      <c r="S8" s="32" t="s">
        <v>1</v>
      </c>
      <c r="T8" s="21" t="s">
        <v>7</v>
      </c>
      <c r="U8" s="21" t="s">
        <v>8</v>
      </c>
      <c r="V8" s="33" t="s">
        <v>117</v>
      </c>
      <c r="W8" s="168" t="s">
        <v>353</v>
      </c>
      <c r="X8" s="168" t="s">
        <v>352</v>
      </c>
    </row>
    <row r="9" spans="1:24" ht="15.75" thickBot="1" x14ac:dyDescent="0.3">
      <c r="A9" s="157"/>
      <c r="B9" s="158" t="s">
        <v>0</v>
      </c>
      <c r="C9" s="160" t="s">
        <v>5</v>
      </c>
      <c r="D9" s="158" t="s">
        <v>5</v>
      </c>
      <c r="E9" s="158" t="s">
        <v>6</v>
      </c>
      <c r="F9" s="159" t="s">
        <v>6</v>
      </c>
      <c r="G9" s="160" t="s">
        <v>5</v>
      </c>
      <c r="H9" s="158" t="s">
        <v>5</v>
      </c>
      <c r="I9" s="158" t="s">
        <v>6</v>
      </c>
      <c r="J9" s="159" t="s">
        <v>6</v>
      </c>
      <c r="K9" s="160" t="s">
        <v>5</v>
      </c>
      <c r="L9" s="158" t="s">
        <v>5</v>
      </c>
      <c r="M9" s="158" t="s">
        <v>6</v>
      </c>
      <c r="N9" s="159" t="s">
        <v>6</v>
      </c>
      <c r="O9" s="160" t="s">
        <v>5</v>
      </c>
      <c r="P9" s="158" t="s">
        <v>5</v>
      </c>
      <c r="Q9" s="158" t="s">
        <v>6</v>
      </c>
      <c r="R9" s="159" t="s">
        <v>6</v>
      </c>
      <c r="S9" s="160" t="s">
        <v>5</v>
      </c>
      <c r="T9" s="158" t="s">
        <v>5</v>
      </c>
      <c r="U9" s="158" t="s">
        <v>6</v>
      </c>
      <c r="V9" s="159" t="s">
        <v>6</v>
      </c>
    </row>
    <row r="10" spans="1:24" x14ac:dyDescent="0.25">
      <c r="A10" s="26" t="s">
        <v>351</v>
      </c>
      <c r="B10" s="27">
        <v>1</v>
      </c>
      <c r="C10" s="373">
        <f>+C190*$F$4</f>
        <v>70576.479999999996</v>
      </c>
      <c r="D10" s="28">
        <f t="shared" ref="D10:D73" si="0">C10*$F$2</f>
        <v>7869.2775199999996</v>
      </c>
      <c r="E10" s="28">
        <f t="shared" ref="E10:E73" si="1">C10*$F$3</f>
        <v>14115.296</v>
      </c>
      <c r="F10" s="29">
        <f t="shared" ref="F10:F22" si="2">SUM(C10:E10)</f>
        <v>92561.053520000001</v>
      </c>
      <c r="G10" s="37">
        <f>C10*$F$4</f>
        <v>73399.539199999999</v>
      </c>
      <c r="H10" s="28">
        <f t="shared" ref="H10:H73" si="3">G10*$F$2</f>
        <v>8184.0486208000002</v>
      </c>
      <c r="I10" s="28">
        <f t="shared" ref="I10:I73" si="4">G10*$F$3</f>
        <v>14679.90784</v>
      </c>
      <c r="J10" s="29">
        <f t="shared" ref="J10:J22" si="5">SUM(G10:I10)</f>
        <v>96263.495660799992</v>
      </c>
      <c r="K10" s="37">
        <f>G10*$F$4</f>
        <v>76335.520768000002</v>
      </c>
      <c r="L10" s="28">
        <f t="shared" ref="L10:L73" si="6">K10*$F$2</f>
        <v>8511.4105656320007</v>
      </c>
      <c r="M10" s="28">
        <f t="shared" ref="M10:M73" si="7">K10*$F$3</f>
        <v>15267.104153600001</v>
      </c>
      <c r="N10" s="29">
        <f t="shared" ref="N10:N22" si="8">SUM(K10:M10)</f>
        <v>100114.035487232</v>
      </c>
      <c r="O10" s="37">
        <f>K10*$F$4</f>
        <v>79388.941598720005</v>
      </c>
      <c r="P10" s="28">
        <f t="shared" ref="P10:P73" si="9">O10*$F$2</f>
        <v>8851.8669882572813</v>
      </c>
      <c r="Q10" s="28">
        <f t="shared" ref="Q10:Q73" si="10">O10*$F$3</f>
        <v>15877.788319744002</v>
      </c>
      <c r="R10" s="29">
        <f t="shared" ref="R10:R22" si="11">SUM(O10:Q10)</f>
        <v>104118.5969067213</v>
      </c>
      <c r="S10" s="37">
        <f>O10*$F$4</f>
        <v>82564.499262668804</v>
      </c>
      <c r="T10" s="28">
        <f t="shared" ref="T10:T73" si="12">S10*$F$2</f>
        <v>9205.9416677875724</v>
      </c>
      <c r="U10" s="28">
        <f t="shared" ref="U10:U73" si="13">S10*$F$3</f>
        <v>16512.899852533763</v>
      </c>
      <c r="V10" s="29">
        <f t="shared" ref="V10:V22" si="14">SUM(S10:U10)</f>
        <v>108283.34078299014</v>
      </c>
      <c r="W10" s="5">
        <f t="shared" ref="W10:W15" si="15">AVERAGE(F10,J10,N10,R10,V10)</f>
        <v>100268.10447154869</v>
      </c>
      <c r="X10" s="5">
        <f t="shared" ref="X10:X15" si="16">SUM(F10,J10,N10,R10,V10)/$X$1</f>
        <v>8355.6753726290572</v>
      </c>
    </row>
    <row r="11" spans="1:24" x14ac:dyDescent="0.25">
      <c r="A11" s="24" t="s">
        <v>350</v>
      </c>
      <c r="B11" s="2">
        <v>2</v>
      </c>
      <c r="C11" s="374">
        <f t="shared" ref="C11:C75" si="17">+C191*$F$4</f>
        <v>72994.48</v>
      </c>
      <c r="D11" s="7">
        <f t="shared" si="0"/>
        <v>8138.8845199999996</v>
      </c>
      <c r="E11" s="7">
        <f t="shared" si="1"/>
        <v>14598.896000000001</v>
      </c>
      <c r="F11" s="8">
        <f t="shared" si="2"/>
        <v>95732.260520000011</v>
      </c>
      <c r="G11" s="34">
        <f t="shared" ref="G11:G74" si="18">C11*$F$4</f>
        <v>75914.2592</v>
      </c>
      <c r="H11" s="7">
        <f t="shared" si="3"/>
        <v>8464.4399008</v>
      </c>
      <c r="I11" s="7">
        <f t="shared" si="4"/>
        <v>15182.851840000001</v>
      </c>
      <c r="J11" s="8">
        <f t="shared" si="5"/>
        <v>99561.550940800007</v>
      </c>
      <c r="K11" s="34">
        <f t="shared" ref="K11:K74" si="19">G11*$F$4</f>
        <v>78950.829568000001</v>
      </c>
      <c r="L11" s="7">
        <f t="shared" si="6"/>
        <v>8803.0174968320007</v>
      </c>
      <c r="M11" s="7">
        <f t="shared" si="7"/>
        <v>15790.165913600002</v>
      </c>
      <c r="N11" s="8">
        <f t="shared" si="8"/>
        <v>103544.012978432</v>
      </c>
      <c r="O11" s="34">
        <f t="shared" ref="O11:O74" si="20">K11*$F$4</f>
        <v>82108.86275072</v>
      </c>
      <c r="P11" s="7">
        <f t="shared" si="9"/>
        <v>9155.1381967052803</v>
      </c>
      <c r="Q11" s="7">
        <f t="shared" si="10"/>
        <v>16421.772550144</v>
      </c>
      <c r="R11" s="8">
        <f t="shared" si="11"/>
        <v>107685.77349756929</v>
      </c>
      <c r="S11" s="34">
        <f t="shared" ref="S11:S74" si="21">O11*$F$4</f>
        <v>85393.217260748803</v>
      </c>
      <c r="T11" s="7">
        <f t="shared" si="12"/>
        <v>9521.3437245734913</v>
      </c>
      <c r="U11" s="7">
        <f t="shared" si="13"/>
        <v>17078.643452149761</v>
      </c>
      <c r="V11" s="8">
        <f t="shared" si="14"/>
        <v>111993.20443747206</v>
      </c>
      <c r="W11" s="5">
        <f t="shared" si="15"/>
        <v>103703.36047485466</v>
      </c>
      <c r="X11" s="5">
        <f t="shared" si="16"/>
        <v>8641.9467062378881</v>
      </c>
    </row>
    <row r="12" spans="1:24" x14ac:dyDescent="0.25">
      <c r="A12" s="24" t="s">
        <v>349</v>
      </c>
      <c r="B12" s="2">
        <v>3</v>
      </c>
      <c r="C12" s="374">
        <f t="shared" si="17"/>
        <v>75387.520000000004</v>
      </c>
      <c r="D12" s="7">
        <f t="shared" si="0"/>
        <v>8405.7084800000011</v>
      </c>
      <c r="E12" s="7">
        <f t="shared" si="1"/>
        <v>15077.504000000001</v>
      </c>
      <c r="F12" s="8">
        <f t="shared" si="2"/>
        <v>98870.732480000006</v>
      </c>
      <c r="G12" s="34">
        <f t="shared" si="18"/>
        <v>78403.020800000013</v>
      </c>
      <c r="H12" s="7">
        <f t="shared" si="3"/>
        <v>8741.936819200002</v>
      </c>
      <c r="I12" s="7">
        <f t="shared" si="4"/>
        <v>15680.604160000003</v>
      </c>
      <c r="J12" s="8">
        <f t="shared" si="5"/>
        <v>102825.56177920001</v>
      </c>
      <c r="K12" s="34">
        <f t="shared" si="19"/>
        <v>81539.141632000013</v>
      </c>
      <c r="L12" s="7">
        <f t="shared" si="6"/>
        <v>9091.6142919680024</v>
      </c>
      <c r="M12" s="7">
        <f t="shared" si="7"/>
        <v>16307.828326400004</v>
      </c>
      <c r="N12" s="8">
        <f t="shared" si="8"/>
        <v>106938.58425036802</v>
      </c>
      <c r="O12" s="34">
        <f t="shared" si="20"/>
        <v>84800.707297280023</v>
      </c>
      <c r="P12" s="7">
        <f t="shared" si="9"/>
        <v>9455.278863646723</v>
      </c>
      <c r="Q12" s="7">
        <f t="shared" si="10"/>
        <v>16960.141459456005</v>
      </c>
      <c r="R12" s="8">
        <f t="shared" si="11"/>
        <v>111216.12762038276</v>
      </c>
      <c r="S12" s="34">
        <f t="shared" si="21"/>
        <v>88192.735589171221</v>
      </c>
      <c r="T12" s="7">
        <f t="shared" si="12"/>
        <v>9833.4900181925914</v>
      </c>
      <c r="U12" s="7">
        <f t="shared" si="13"/>
        <v>17638.547117834245</v>
      </c>
      <c r="V12" s="8">
        <f t="shared" si="14"/>
        <v>115664.77272519805</v>
      </c>
      <c r="W12" s="5">
        <f t="shared" si="15"/>
        <v>107103.15577102976</v>
      </c>
      <c r="X12" s="5">
        <f t="shared" si="16"/>
        <v>8925.2629809191476</v>
      </c>
    </row>
    <row r="13" spans="1:24" x14ac:dyDescent="0.25">
      <c r="A13" s="24" t="s">
        <v>348</v>
      </c>
      <c r="B13" s="2">
        <v>4</v>
      </c>
      <c r="C13" s="374">
        <f t="shared" si="17"/>
        <v>78175.760000000009</v>
      </c>
      <c r="D13" s="7">
        <f t="shared" si="0"/>
        <v>8716.597240000001</v>
      </c>
      <c r="E13" s="7">
        <f t="shared" si="1"/>
        <v>15635.152000000002</v>
      </c>
      <c r="F13" s="8">
        <f t="shared" si="2"/>
        <v>102527.50924000001</v>
      </c>
      <c r="G13" s="34">
        <f t="shared" si="18"/>
        <v>81302.790400000013</v>
      </c>
      <c r="H13" s="7">
        <f t="shared" si="3"/>
        <v>9065.2611296000014</v>
      </c>
      <c r="I13" s="7">
        <f t="shared" si="4"/>
        <v>16260.558080000003</v>
      </c>
      <c r="J13" s="8">
        <f t="shared" si="5"/>
        <v>106628.60960960001</v>
      </c>
      <c r="K13" s="34">
        <f t="shared" si="19"/>
        <v>84554.902016000022</v>
      </c>
      <c r="L13" s="7">
        <f t="shared" si="6"/>
        <v>9427.8715747840033</v>
      </c>
      <c r="M13" s="7">
        <f t="shared" si="7"/>
        <v>16910.980403200007</v>
      </c>
      <c r="N13" s="8">
        <f t="shared" si="8"/>
        <v>110893.75399398404</v>
      </c>
      <c r="O13" s="34">
        <f t="shared" si="20"/>
        <v>87937.098096640024</v>
      </c>
      <c r="P13" s="7">
        <f t="shared" si="9"/>
        <v>9804.986437775362</v>
      </c>
      <c r="Q13" s="7">
        <f t="shared" si="10"/>
        <v>17587.419619328004</v>
      </c>
      <c r="R13" s="8">
        <f t="shared" si="11"/>
        <v>115329.5041537434</v>
      </c>
      <c r="S13" s="34">
        <f t="shared" si="21"/>
        <v>91454.582020505622</v>
      </c>
      <c r="T13" s="7">
        <f t="shared" si="12"/>
        <v>10197.185895286377</v>
      </c>
      <c r="U13" s="7">
        <f t="shared" si="13"/>
        <v>18290.916404101124</v>
      </c>
      <c r="V13" s="8">
        <f t="shared" si="14"/>
        <v>119942.68431989313</v>
      </c>
      <c r="W13" s="5">
        <f t="shared" si="15"/>
        <v>111064.41226344412</v>
      </c>
      <c r="X13" s="5">
        <f t="shared" si="16"/>
        <v>9255.367688620343</v>
      </c>
    </row>
    <row r="14" spans="1:24" x14ac:dyDescent="0.25">
      <c r="A14" s="24" t="s">
        <v>347</v>
      </c>
      <c r="B14" s="2">
        <v>5</v>
      </c>
      <c r="C14" s="374">
        <f t="shared" si="17"/>
        <v>80951.520000000004</v>
      </c>
      <c r="D14" s="7">
        <f t="shared" si="0"/>
        <v>9026.0944799999997</v>
      </c>
      <c r="E14" s="7">
        <f t="shared" si="1"/>
        <v>16190.304000000002</v>
      </c>
      <c r="F14" s="8">
        <f t="shared" si="2"/>
        <v>106167.91848000001</v>
      </c>
      <c r="G14" s="34">
        <f t="shared" si="18"/>
        <v>84189.580800000011</v>
      </c>
      <c r="H14" s="7">
        <f t="shared" si="3"/>
        <v>9387.1382592000009</v>
      </c>
      <c r="I14" s="7">
        <f t="shared" si="4"/>
        <v>16837.916160000004</v>
      </c>
      <c r="J14" s="8">
        <f t="shared" si="5"/>
        <v>110414.63521920002</v>
      </c>
      <c r="K14" s="34">
        <f t="shared" si="19"/>
        <v>87557.164032000015</v>
      </c>
      <c r="L14" s="7">
        <f t="shared" si="6"/>
        <v>9762.6237895680024</v>
      </c>
      <c r="M14" s="7">
        <f t="shared" si="7"/>
        <v>17511.432806400004</v>
      </c>
      <c r="N14" s="8">
        <f t="shared" si="8"/>
        <v>114831.22062796802</v>
      </c>
      <c r="O14" s="34">
        <f t="shared" si="20"/>
        <v>91059.450593280024</v>
      </c>
      <c r="P14" s="7">
        <f t="shared" si="9"/>
        <v>10153.128741150724</v>
      </c>
      <c r="Q14" s="7">
        <f t="shared" si="10"/>
        <v>18211.890118656007</v>
      </c>
      <c r="R14" s="8">
        <f t="shared" si="11"/>
        <v>119424.46945308676</v>
      </c>
      <c r="S14" s="34">
        <f t="shared" si="21"/>
        <v>94701.828617011226</v>
      </c>
      <c r="T14" s="7">
        <f t="shared" si="12"/>
        <v>10559.253890796752</v>
      </c>
      <c r="U14" s="7">
        <f t="shared" si="13"/>
        <v>18940.365723402247</v>
      </c>
      <c r="V14" s="8">
        <f t="shared" si="14"/>
        <v>124201.44823121023</v>
      </c>
      <c r="W14" s="5">
        <f t="shared" si="15"/>
        <v>115007.93840229302</v>
      </c>
      <c r="X14" s="5">
        <f t="shared" si="16"/>
        <v>9583.9948668577508</v>
      </c>
    </row>
    <row r="15" spans="1:24" ht="15.75" thickBot="1" x14ac:dyDescent="0.3">
      <c r="A15" s="25" t="s">
        <v>346</v>
      </c>
      <c r="B15" s="9">
        <v>6</v>
      </c>
      <c r="C15" s="375">
        <f t="shared" si="17"/>
        <v>82472</v>
      </c>
      <c r="D15" s="10">
        <f t="shared" si="0"/>
        <v>9195.6280000000006</v>
      </c>
      <c r="E15" s="10">
        <f t="shared" si="1"/>
        <v>16494.400000000001</v>
      </c>
      <c r="F15" s="11">
        <f t="shared" si="2"/>
        <v>108162.02799999999</v>
      </c>
      <c r="G15" s="35">
        <f t="shared" si="18"/>
        <v>85770.880000000005</v>
      </c>
      <c r="H15" s="10">
        <f t="shared" si="3"/>
        <v>9563.4531200000001</v>
      </c>
      <c r="I15" s="10">
        <f t="shared" si="4"/>
        <v>17154.176000000003</v>
      </c>
      <c r="J15" s="11">
        <f t="shared" si="5"/>
        <v>112488.50912000002</v>
      </c>
      <c r="K15" s="35">
        <f t="shared" si="19"/>
        <v>89201.715200000006</v>
      </c>
      <c r="L15" s="10">
        <f t="shared" si="6"/>
        <v>9945.9912448000014</v>
      </c>
      <c r="M15" s="10">
        <f t="shared" si="7"/>
        <v>17840.343040000003</v>
      </c>
      <c r="N15" s="11">
        <f t="shared" si="8"/>
        <v>116988.04948480001</v>
      </c>
      <c r="O15" s="35">
        <f t="shared" si="20"/>
        <v>92769.783808000007</v>
      </c>
      <c r="P15" s="10">
        <f t="shared" si="9"/>
        <v>10343.830894592002</v>
      </c>
      <c r="Q15" s="10">
        <f t="shared" si="10"/>
        <v>18553.956761600002</v>
      </c>
      <c r="R15" s="11">
        <f t="shared" si="11"/>
        <v>121667.57146419201</v>
      </c>
      <c r="S15" s="35">
        <f t="shared" si="21"/>
        <v>96480.575160320004</v>
      </c>
      <c r="T15" s="10">
        <f t="shared" si="12"/>
        <v>10757.584130375681</v>
      </c>
      <c r="U15" s="10">
        <f t="shared" si="13"/>
        <v>19296.115032064001</v>
      </c>
      <c r="V15" s="11">
        <f t="shared" si="14"/>
        <v>126534.27432275968</v>
      </c>
      <c r="W15" s="5">
        <f t="shared" si="15"/>
        <v>117168.08647835033</v>
      </c>
      <c r="X15" s="5">
        <f t="shared" si="16"/>
        <v>9764.0072065291952</v>
      </c>
    </row>
    <row r="16" spans="1:24" x14ac:dyDescent="0.25">
      <c r="A16" s="26" t="s">
        <v>345</v>
      </c>
      <c r="B16" s="27">
        <v>1</v>
      </c>
      <c r="C16" s="373">
        <f>+C196*$F$4</f>
        <v>67154.880000000005</v>
      </c>
      <c r="D16" s="28">
        <f t="shared" si="0"/>
        <v>7487.7691200000008</v>
      </c>
      <c r="E16" s="28">
        <f t="shared" si="1"/>
        <v>13430.976000000002</v>
      </c>
      <c r="F16" s="29">
        <f t="shared" si="2"/>
        <v>88073.625120000012</v>
      </c>
      <c r="G16" s="37">
        <f t="shared" si="18"/>
        <v>69841.075200000007</v>
      </c>
      <c r="H16" s="28">
        <f t="shared" si="3"/>
        <v>7787.2798848000011</v>
      </c>
      <c r="I16" s="28">
        <f t="shared" si="4"/>
        <v>13968.215040000003</v>
      </c>
      <c r="J16" s="29">
        <f t="shared" si="5"/>
        <v>91596.570124799997</v>
      </c>
      <c r="K16" s="37">
        <f t="shared" si="19"/>
        <v>72634.718208000006</v>
      </c>
      <c r="L16" s="28">
        <f t="shared" si="6"/>
        <v>8098.7710801920011</v>
      </c>
      <c r="M16" s="28">
        <f t="shared" si="7"/>
        <v>14526.943641600003</v>
      </c>
      <c r="N16" s="29">
        <f t="shared" si="8"/>
        <v>95260.432929792005</v>
      </c>
      <c r="O16" s="37">
        <f t="shared" si="20"/>
        <v>75540.106936320008</v>
      </c>
      <c r="P16" s="28">
        <f t="shared" si="9"/>
        <v>8422.7219233996802</v>
      </c>
      <c r="Q16" s="28">
        <f t="shared" si="10"/>
        <v>15108.021387264002</v>
      </c>
      <c r="R16" s="29">
        <f t="shared" si="11"/>
        <v>99070.850246983682</v>
      </c>
      <c r="S16" s="37">
        <f t="shared" si="21"/>
        <v>78561.711213772811</v>
      </c>
      <c r="T16" s="28">
        <f t="shared" si="12"/>
        <v>8759.630800335668</v>
      </c>
      <c r="U16" s="28">
        <f t="shared" si="13"/>
        <v>15712.342242754563</v>
      </c>
      <c r="V16" s="29">
        <f t="shared" si="14"/>
        <v>103033.68425686304</v>
      </c>
    </row>
    <row r="17" spans="1:24" x14ac:dyDescent="0.25">
      <c r="A17" s="24" t="s">
        <v>344</v>
      </c>
      <c r="B17" s="2">
        <v>2</v>
      </c>
      <c r="C17" s="374">
        <f t="shared" si="17"/>
        <v>69443.92</v>
      </c>
      <c r="D17" s="7">
        <f t="shared" si="0"/>
        <v>7742.9970800000001</v>
      </c>
      <c r="E17" s="7">
        <f t="shared" si="1"/>
        <v>13888.784</v>
      </c>
      <c r="F17" s="8">
        <f t="shared" si="2"/>
        <v>91075.701079999999</v>
      </c>
      <c r="G17" s="34">
        <f t="shared" si="18"/>
        <v>72221.676800000001</v>
      </c>
      <c r="H17" s="7">
        <f t="shared" si="3"/>
        <v>8052.7169632000005</v>
      </c>
      <c r="I17" s="7">
        <f t="shared" si="4"/>
        <v>14444.335360000001</v>
      </c>
      <c r="J17" s="8">
        <f t="shared" si="5"/>
        <v>94718.729123199999</v>
      </c>
      <c r="K17" s="34">
        <f t="shared" si="19"/>
        <v>75110.543872000009</v>
      </c>
      <c r="L17" s="7">
        <f t="shared" si="6"/>
        <v>8374.8256417280008</v>
      </c>
      <c r="M17" s="7">
        <f t="shared" si="7"/>
        <v>15022.108774400003</v>
      </c>
      <c r="N17" s="8">
        <f t="shared" si="8"/>
        <v>98507.478288128012</v>
      </c>
      <c r="O17" s="34">
        <f t="shared" si="20"/>
        <v>78114.965626880017</v>
      </c>
      <c r="P17" s="7">
        <f t="shared" si="9"/>
        <v>8709.8186673971213</v>
      </c>
      <c r="Q17" s="7">
        <f t="shared" si="10"/>
        <v>15622.993125376004</v>
      </c>
      <c r="R17" s="8">
        <f t="shared" si="11"/>
        <v>102447.77741965314</v>
      </c>
      <c r="S17" s="34">
        <f t="shared" si="21"/>
        <v>81239.56425195522</v>
      </c>
      <c r="T17" s="7">
        <f t="shared" si="12"/>
        <v>9058.211414093008</v>
      </c>
      <c r="U17" s="7">
        <f t="shared" si="13"/>
        <v>16247.912850391045</v>
      </c>
      <c r="V17" s="8">
        <f t="shared" si="14"/>
        <v>106545.68851643927</v>
      </c>
      <c r="W17" s="5"/>
      <c r="X17" s="5"/>
    </row>
    <row r="18" spans="1:24" x14ac:dyDescent="0.25">
      <c r="A18" s="24" t="s">
        <v>343</v>
      </c>
      <c r="B18" s="2">
        <v>3</v>
      </c>
      <c r="C18" s="374">
        <f t="shared" si="17"/>
        <v>71723.600000000006</v>
      </c>
      <c r="D18" s="7">
        <f t="shared" si="0"/>
        <v>7997.1814000000004</v>
      </c>
      <c r="E18" s="7">
        <f t="shared" si="1"/>
        <v>14344.720000000001</v>
      </c>
      <c r="F18" s="8">
        <f t="shared" si="2"/>
        <v>94065.501400000008</v>
      </c>
      <c r="G18" s="34">
        <f t="shared" si="18"/>
        <v>74592.544000000009</v>
      </c>
      <c r="H18" s="7">
        <f t="shared" si="3"/>
        <v>8317.0686560000013</v>
      </c>
      <c r="I18" s="7">
        <f t="shared" si="4"/>
        <v>14918.508800000003</v>
      </c>
      <c r="J18" s="8">
        <f t="shared" si="5"/>
        <v>97828.121456000023</v>
      </c>
      <c r="K18" s="34">
        <f t="shared" si="19"/>
        <v>77576.245760000005</v>
      </c>
      <c r="L18" s="7">
        <f t="shared" si="6"/>
        <v>8649.751402240001</v>
      </c>
      <c r="M18" s="7">
        <f t="shared" si="7"/>
        <v>15515.249152000002</v>
      </c>
      <c r="N18" s="8">
        <f t="shared" si="8"/>
        <v>101741.24631424001</v>
      </c>
      <c r="O18" s="34">
        <f t="shared" si="20"/>
        <v>80679.295590400012</v>
      </c>
      <c r="P18" s="7">
        <f t="shared" si="9"/>
        <v>8995.7414583296013</v>
      </c>
      <c r="Q18" s="7">
        <f t="shared" si="10"/>
        <v>16135.859118080003</v>
      </c>
      <c r="R18" s="8">
        <f t="shared" si="11"/>
        <v>105810.89616680962</v>
      </c>
      <c r="S18" s="34">
        <f t="shared" si="21"/>
        <v>83906.46741401602</v>
      </c>
      <c r="T18" s="7">
        <f t="shared" si="12"/>
        <v>9355.5711166627862</v>
      </c>
      <c r="U18" s="7">
        <f t="shared" si="13"/>
        <v>16781.293482803205</v>
      </c>
      <c r="V18" s="8">
        <f t="shared" si="14"/>
        <v>110043.33201348201</v>
      </c>
      <c r="W18" s="5"/>
      <c r="X18" s="5"/>
    </row>
    <row r="19" spans="1:24" x14ac:dyDescent="0.25">
      <c r="A19" s="24" t="s">
        <v>342</v>
      </c>
      <c r="B19" s="2">
        <v>4</v>
      </c>
      <c r="C19" s="374">
        <f t="shared" si="17"/>
        <v>74372.479999999996</v>
      </c>
      <c r="D19" s="7">
        <f t="shared" si="0"/>
        <v>8292.5315200000005</v>
      </c>
      <c r="E19" s="7">
        <f t="shared" si="1"/>
        <v>14874.495999999999</v>
      </c>
      <c r="F19" s="8">
        <f t="shared" si="2"/>
        <v>97539.507519999999</v>
      </c>
      <c r="G19" s="34">
        <f t="shared" si="18"/>
        <v>77347.379199999996</v>
      </c>
      <c r="H19" s="7">
        <f t="shared" si="3"/>
        <v>8624.2327807999991</v>
      </c>
      <c r="I19" s="7">
        <f t="shared" si="4"/>
        <v>15469.475839999999</v>
      </c>
      <c r="J19" s="8">
        <f t="shared" si="5"/>
        <v>101441.08782079999</v>
      </c>
      <c r="K19" s="34">
        <f t="shared" si="19"/>
        <v>80441.274367999999</v>
      </c>
      <c r="L19" s="7">
        <f t="shared" si="6"/>
        <v>8969.2020920319992</v>
      </c>
      <c r="M19" s="7">
        <f t="shared" si="7"/>
        <v>16088.254873600001</v>
      </c>
      <c r="N19" s="8">
        <f t="shared" si="8"/>
        <v>105498.73133363199</v>
      </c>
      <c r="O19" s="34">
        <f t="shared" si="20"/>
        <v>83658.925342720002</v>
      </c>
      <c r="P19" s="7">
        <f t="shared" si="9"/>
        <v>9327.9701757132807</v>
      </c>
      <c r="Q19" s="7">
        <f t="shared" si="10"/>
        <v>16731.785068544003</v>
      </c>
      <c r="R19" s="8">
        <f t="shared" si="11"/>
        <v>109718.68058697729</v>
      </c>
      <c r="S19" s="34">
        <f t="shared" si="21"/>
        <v>87005.282356428812</v>
      </c>
      <c r="T19" s="7">
        <f t="shared" si="12"/>
        <v>9701.0889827418123</v>
      </c>
      <c r="U19" s="7">
        <f t="shared" si="13"/>
        <v>17401.056471285763</v>
      </c>
      <c r="V19" s="8">
        <f t="shared" si="14"/>
        <v>114107.42781045639</v>
      </c>
      <c r="W19" s="5"/>
      <c r="X19" s="5"/>
    </row>
    <row r="20" spans="1:24" x14ac:dyDescent="0.25">
      <c r="A20" s="24" t="s">
        <v>341</v>
      </c>
      <c r="B20" s="2">
        <v>5</v>
      </c>
      <c r="C20" s="374">
        <f t="shared" si="17"/>
        <v>77013.040000000008</v>
      </c>
      <c r="D20" s="7">
        <f t="shared" si="0"/>
        <v>8586.9539600000007</v>
      </c>
      <c r="E20" s="7">
        <f t="shared" si="1"/>
        <v>15402.608000000002</v>
      </c>
      <c r="F20" s="8">
        <f t="shared" si="2"/>
        <v>101002.60196000001</v>
      </c>
      <c r="G20" s="34">
        <f t="shared" si="18"/>
        <v>80093.561600000015</v>
      </c>
      <c r="H20" s="7">
        <f t="shared" si="3"/>
        <v>8930.4321184000019</v>
      </c>
      <c r="I20" s="7">
        <f t="shared" si="4"/>
        <v>16018.712320000004</v>
      </c>
      <c r="J20" s="8">
        <f t="shared" si="5"/>
        <v>105042.70603840002</v>
      </c>
      <c r="K20" s="34">
        <f t="shared" si="19"/>
        <v>83297.304064000025</v>
      </c>
      <c r="L20" s="7">
        <f t="shared" si="6"/>
        <v>9287.6494031360035</v>
      </c>
      <c r="M20" s="7">
        <f t="shared" si="7"/>
        <v>16659.460812800007</v>
      </c>
      <c r="N20" s="8">
        <f t="shared" si="8"/>
        <v>109244.41427993604</v>
      </c>
      <c r="O20" s="34">
        <f t="shared" si="20"/>
        <v>86629.19622656003</v>
      </c>
      <c r="P20" s="7">
        <f t="shared" si="9"/>
        <v>9659.1553792614432</v>
      </c>
      <c r="Q20" s="7">
        <f t="shared" si="10"/>
        <v>17325.839245312007</v>
      </c>
      <c r="R20" s="8">
        <f t="shared" si="11"/>
        <v>113614.19085113348</v>
      </c>
      <c r="S20" s="34">
        <f t="shared" si="21"/>
        <v>90094.364075622434</v>
      </c>
      <c r="T20" s="7">
        <f t="shared" si="12"/>
        <v>10045.521594431901</v>
      </c>
      <c r="U20" s="7">
        <f t="shared" si="13"/>
        <v>18018.872815124487</v>
      </c>
      <c r="V20" s="8">
        <f t="shared" si="14"/>
        <v>118158.75848517883</v>
      </c>
      <c r="W20" s="5"/>
      <c r="X20" s="5"/>
    </row>
    <row r="21" spans="1:24" ht="15.75" thickBot="1" x14ac:dyDescent="0.3">
      <c r="A21" s="25" t="s">
        <v>340</v>
      </c>
      <c r="B21" s="9">
        <v>6</v>
      </c>
      <c r="C21" s="375">
        <f t="shared" si="17"/>
        <v>79655.680000000008</v>
      </c>
      <c r="D21" s="10">
        <f t="shared" si="0"/>
        <v>8881.6083200000012</v>
      </c>
      <c r="E21" s="10">
        <f t="shared" si="1"/>
        <v>15931.136000000002</v>
      </c>
      <c r="F21" s="11">
        <f t="shared" si="2"/>
        <v>104468.42432000001</v>
      </c>
      <c r="G21" s="35">
        <f t="shared" si="18"/>
        <v>82841.907200000016</v>
      </c>
      <c r="H21" s="10">
        <f t="shared" si="3"/>
        <v>9236.8726528000025</v>
      </c>
      <c r="I21" s="10">
        <f t="shared" si="4"/>
        <v>16568.381440000005</v>
      </c>
      <c r="J21" s="11">
        <f t="shared" si="5"/>
        <v>108647.16129280001</v>
      </c>
      <c r="K21" s="35">
        <f t="shared" si="19"/>
        <v>86155.583488000018</v>
      </c>
      <c r="L21" s="10">
        <f t="shared" si="6"/>
        <v>9606.3475589120026</v>
      </c>
      <c r="M21" s="10">
        <f t="shared" si="7"/>
        <v>17231.116697600006</v>
      </c>
      <c r="N21" s="11">
        <f t="shared" si="8"/>
        <v>112993.04774451203</v>
      </c>
      <c r="O21" s="35">
        <f t="shared" si="20"/>
        <v>89601.80682752002</v>
      </c>
      <c r="P21" s="10">
        <f t="shared" si="9"/>
        <v>9990.601461268483</v>
      </c>
      <c r="Q21" s="10">
        <f t="shared" si="10"/>
        <v>17920.361365504006</v>
      </c>
      <c r="R21" s="11">
        <f t="shared" si="11"/>
        <v>117512.76965429251</v>
      </c>
      <c r="S21" s="35">
        <f t="shared" si="21"/>
        <v>93185.879100620819</v>
      </c>
      <c r="T21" s="10">
        <f t="shared" si="12"/>
        <v>10390.225519719221</v>
      </c>
      <c r="U21" s="10">
        <f t="shared" si="13"/>
        <v>18637.175820124165</v>
      </c>
      <c r="V21" s="11">
        <f t="shared" si="14"/>
        <v>122213.28044046421</v>
      </c>
      <c r="W21" s="5"/>
      <c r="X21" s="5"/>
    </row>
    <row r="22" spans="1:24" x14ac:dyDescent="0.25">
      <c r="A22" s="26" t="s">
        <v>339</v>
      </c>
      <c r="B22" s="27">
        <v>1</v>
      </c>
      <c r="C22" s="373">
        <f>+C202*$F$4</f>
        <v>50943.360000000001</v>
      </c>
      <c r="D22" s="28">
        <f t="shared" si="0"/>
        <v>5680.1846400000004</v>
      </c>
      <c r="E22" s="28">
        <f t="shared" si="1"/>
        <v>10188.672</v>
      </c>
      <c r="F22" s="29">
        <f t="shared" si="2"/>
        <v>66812.216639999999</v>
      </c>
      <c r="G22" s="37">
        <f t="shared" si="18"/>
        <v>52981.094400000002</v>
      </c>
      <c r="H22" s="28">
        <f t="shared" si="3"/>
        <v>5907.3920256000001</v>
      </c>
      <c r="I22" s="28">
        <f t="shared" si="4"/>
        <v>10596.21888</v>
      </c>
      <c r="J22" s="29">
        <f t="shared" si="5"/>
        <v>69484.7053056</v>
      </c>
      <c r="K22" s="37">
        <f t="shared" si="19"/>
        <v>55100.338176000005</v>
      </c>
      <c r="L22" s="28">
        <f t="shared" si="6"/>
        <v>6143.6877066240004</v>
      </c>
      <c r="M22" s="28">
        <f t="shared" si="7"/>
        <v>11020.067635200001</v>
      </c>
      <c r="N22" s="29">
        <f t="shared" si="8"/>
        <v>72264.093517824003</v>
      </c>
      <c r="O22" s="37">
        <f t="shared" si="20"/>
        <v>57304.351703040003</v>
      </c>
      <c r="P22" s="28">
        <f t="shared" si="9"/>
        <v>6389.4352148889602</v>
      </c>
      <c r="Q22" s="28">
        <f t="shared" si="10"/>
        <v>11460.870340608002</v>
      </c>
      <c r="R22" s="29">
        <f t="shared" si="11"/>
        <v>75154.657258536958</v>
      </c>
      <c r="S22" s="37">
        <f t="shared" si="21"/>
        <v>59596.525771161607</v>
      </c>
      <c r="T22" s="28">
        <f t="shared" si="12"/>
        <v>6645.0126234845193</v>
      </c>
      <c r="U22" s="28">
        <f t="shared" si="13"/>
        <v>11919.305154232323</v>
      </c>
      <c r="V22" s="29">
        <f t="shared" si="14"/>
        <v>78160.843548878445</v>
      </c>
      <c r="W22" s="5">
        <f t="shared" ref="W22:W27" si="22">AVERAGE(F22,J22,N22,R22,V22)</f>
        <v>72375.303254167884</v>
      </c>
      <c r="X22" s="5">
        <f t="shared" ref="X22:X27" si="23">SUM(F22,J22,N22,R22,V22)/$X$1</f>
        <v>6031.275271180657</v>
      </c>
    </row>
    <row r="23" spans="1:24" x14ac:dyDescent="0.25">
      <c r="A23" s="24" t="s">
        <v>338</v>
      </c>
      <c r="B23" s="2">
        <v>2</v>
      </c>
      <c r="C23" s="374">
        <f t="shared" si="17"/>
        <v>53194.96</v>
      </c>
      <c r="D23" s="7">
        <f t="shared" si="0"/>
        <v>5931.2380400000002</v>
      </c>
      <c r="E23" s="7">
        <f t="shared" si="1"/>
        <v>10638.992</v>
      </c>
      <c r="F23" s="8">
        <f t="shared" ref="F23:F28" si="24">SUM(C23:E23)</f>
        <v>69765.190040000001</v>
      </c>
      <c r="G23" s="34">
        <f t="shared" si="18"/>
        <v>55322.758399999999</v>
      </c>
      <c r="H23" s="7">
        <f t="shared" si="3"/>
        <v>6168.4875615999999</v>
      </c>
      <c r="I23" s="7">
        <f t="shared" si="4"/>
        <v>11064.55168</v>
      </c>
      <c r="J23" s="8">
        <f t="shared" ref="J23:J28" si="25">SUM(G23:I23)</f>
        <v>72555.797641600002</v>
      </c>
      <c r="K23" s="34">
        <f t="shared" si="19"/>
        <v>57535.668736</v>
      </c>
      <c r="L23" s="7">
        <f t="shared" si="6"/>
        <v>6415.2270640639999</v>
      </c>
      <c r="M23" s="7">
        <f t="shared" si="7"/>
        <v>11507.133747200001</v>
      </c>
      <c r="N23" s="8">
        <f t="shared" ref="N23:N28" si="26">SUM(K23:M23)</f>
        <v>75458.029547263999</v>
      </c>
      <c r="O23" s="34">
        <f t="shared" si="20"/>
        <v>59837.095485440004</v>
      </c>
      <c r="P23" s="7">
        <f t="shared" si="9"/>
        <v>6671.8361466265605</v>
      </c>
      <c r="Q23" s="7">
        <f t="shared" si="10"/>
        <v>11967.419097088001</v>
      </c>
      <c r="R23" s="8">
        <f t="shared" ref="R23:R28" si="27">SUM(O23:Q23)</f>
        <v>78476.350729154568</v>
      </c>
      <c r="S23" s="34">
        <f t="shared" si="21"/>
        <v>62230.579304857609</v>
      </c>
      <c r="T23" s="7">
        <f t="shared" si="12"/>
        <v>6938.7095924916239</v>
      </c>
      <c r="U23" s="7">
        <f t="shared" si="13"/>
        <v>12446.115860971522</v>
      </c>
      <c r="V23" s="8">
        <f t="shared" ref="V23:V28" si="28">SUM(S23:U23)</f>
        <v>81615.404758320758</v>
      </c>
      <c r="W23" s="5">
        <f t="shared" si="22"/>
        <v>75574.154543267869</v>
      </c>
      <c r="X23" s="5">
        <f t="shared" si="23"/>
        <v>6297.8462119389887</v>
      </c>
    </row>
    <row r="24" spans="1:24" x14ac:dyDescent="0.25">
      <c r="A24" s="24" t="s">
        <v>337</v>
      </c>
      <c r="B24" s="2">
        <v>3</v>
      </c>
      <c r="C24" s="374">
        <f t="shared" si="17"/>
        <v>55079.44</v>
      </c>
      <c r="D24" s="7">
        <f t="shared" si="0"/>
        <v>6141.3575600000004</v>
      </c>
      <c r="E24" s="7">
        <f t="shared" si="1"/>
        <v>11015.888000000001</v>
      </c>
      <c r="F24" s="8">
        <f t="shared" si="24"/>
        <v>72236.685560000013</v>
      </c>
      <c r="G24" s="34">
        <f t="shared" si="18"/>
        <v>57282.617600000005</v>
      </c>
      <c r="H24" s="7">
        <f t="shared" si="3"/>
        <v>6387.0118624000006</v>
      </c>
      <c r="I24" s="7">
        <f t="shared" si="4"/>
        <v>11456.523520000002</v>
      </c>
      <c r="J24" s="8">
        <f t="shared" si="25"/>
        <v>75126.152982400003</v>
      </c>
      <c r="K24" s="34">
        <f t="shared" si="19"/>
        <v>59573.922304000007</v>
      </c>
      <c r="L24" s="7">
        <f t="shared" si="6"/>
        <v>6642.4923368960008</v>
      </c>
      <c r="M24" s="7">
        <f t="shared" si="7"/>
        <v>11914.784460800001</v>
      </c>
      <c r="N24" s="8">
        <f t="shared" si="26"/>
        <v>78131.199101696009</v>
      </c>
      <c r="O24" s="34">
        <f t="shared" si="20"/>
        <v>61956.879196160007</v>
      </c>
      <c r="P24" s="7">
        <f t="shared" si="9"/>
        <v>6908.1920303718407</v>
      </c>
      <c r="Q24" s="7">
        <f t="shared" si="10"/>
        <v>12391.375839232001</v>
      </c>
      <c r="R24" s="8">
        <f t="shared" si="27"/>
        <v>81256.447065763845</v>
      </c>
      <c r="S24" s="34">
        <f t="shared" si="21"/>
        <v>64435.154364006412</v>
      </c>
      <c r="T24" s="7">
        <f t="shared" si="12"/>
        <v>7184.5197115867149</v>
      </c>
      <c r="U24" s="7">
        <f t="shared" si="13"/>
        <v>12887.030872801282</v>
      </c>
      <c r="V24" s="8">
        <f t="shared" si="28"/>
        <v>84506.704948394414</v>
      </c>
      <c r="W24" s="5">
        <f t="shared" si="22"/>
        <v>78251.437931650857</v>
      </c>
      <c r="X24" s="5">
        <f t="shared" si="23"/>
        <v>6520.9531609709047</v>
      </c>
    </row>
    <row r="25" spans="1:24" x14ac:dyDescent="0.25">
      <c r="A25" s="24" t="s">
        <v>336</v>
      </c>
      <c r="B25" s="2">
        <v>4</v>
      </c>
      <c r="C25" s="374">
        <f t="shared" si="17"/>
        <v>57815.68</v>
      </c>
      <c r="D25" s="7">
        <f t="shared" si="0"/>
        <v>6446.4483200000004</v>
      </c>
      <c r="E25" s="7">
        <f t="shared" si="1"/>
        <v>11563.136</v>
      </c>
      <c r="F25" s="8">
        <f t="shared" si="24"/>
        <v>75825.264320000002</v>
      </c>
      <c r="G25" s="34">
        <f t="shared" si="18"/>
        <v>60128.307200000003</v>
      </c>
      <c r="H25" s="7">
        <f t="shared" si="3"/>
        <v>6704.3062528</v>
      </c>
      <c r="I25" s="7">
        <f t="shared" si="4"/>
        <v>12025.661440000002</v>
      </c>
      <c r="J25" s="8">
        <f t="shared" si="25"/>
        <v>78858.274892799993</v>
      </c>
      <c r="K25" s="34">
        <f t="shared" si="19"/>
        <v>62533.439488000004</v>
      </c>
      <c r="L25" s="7">
        <f t="shared" si="6"/>
        <v>6972.4785029120003</v>
      </c>
      <c r="M25" s="7">
        <f t="shared" si="7"/>
        <v>12506.687897600001</v>
      </c>
      <c r="N25" s="8">
        <f t="shared" si="26"/>
        <v>82012.605888512</v>
      </c>
      <c r="O25" s="34">
        <f t="shared" si="20"/>
        <v>65034.777067520008</v>
      </c>
      <c r="P25" s="7">
        <f t="shared" si="9"/>
        <v>7251.3776430284806</v>
      </c>
      <c r="Q25" s="7">
        <f t="shared" si="10"/>
        <v>13006.955413504002</v>
      </c>
      <c r="R25" s="8">
        <f t="shared" si="27"/>
        <v>85293.110124052502</v>
      </c>
      <c r="S25" s="34">
        <f t="shared" si="21"/>
        <v>67636.168150220808</v>
      </c>
      <c r="T25" s="7">
        <f t="shared" si="12"/>
        <v>7541.4327487496203</v>
      </c>
      <c r="U25" s="7">
        <f t="shared" si="13"/>
        <v>13527.233630044162</v>
      </c>
      <c r="V25" s="8">
        <f t="shared" si="28"/>
        <v>88704.834529014595</v>
      </c>
      <c r="W25" s="5">
        <f t="shared" si="22"/>
        <v>82138.817950875818</v>
      </c>
      <c r="X25" s="5">
        <f t="shared" si="23"/>
        <v>6844.9014959063179</v>
      </c>
    </row>
    <row r="26" spans="1:24" x14ac:dyDescent="0.25">
      <c r="A26" s="24" t="s">
        <v>335</v>
      </c>
      <c r="B26" s="2">
        <v>5</v>
      </c>
      <c r="C26" s="374">
        <f t="shared" si="17"/>
        <v>60170.240000000005</v>
      </c>
      <c r="D26" s="7">
        <f t="shared" si="0"/>
        <v>6708.9817600000006</v>
      </c>
      <c r="E26" s="7">
        <f t="shared" si="1"/>
        <v>12034.048000000003</v>
      </c>
      <c r="F26" s="8">
        <f t="shared" si="24"/>
        <v>78913.269759999996</v>
      </c>
      <c r="G26" s="34">
        <f t="shared" si="18"/>
        <v>62577.049600000006</v>
      </c>
      <c r="H26" s="7">
        <f t="shared" si="3"/>
        <v>6977.3410304000008</v>
      </c>
      <c r="I26" s="7">
        <f t="shared" si="4"/>
        <v>12515.409920000002</v>
      </c>
      <c r="J26" s="8">
        <f t="shared" si="25"/>
        <v>82069.800550400018</v>
      </c>
      <c r="K26" s="34">
        <f t="shared" si="19"/>
        <v>65080.13158400001</v>
      </c>
      <c r="L26" s="7">
        <f t="shared" si="6"/>
        <v>7256.4346716160017</v>
      </c>
      <c r="M26" s="7">
        <f t="shared" si="7"/>
        <v>13016.026316800002</v>
      </c>
      <c r="N26" s="8">
        <f t="shared" si="26"/>
        <v>85352.592572416004</v>
      </c>
      <c r="O26" s="34">
        <f t="shared" si="20"/>
        <v>67683.336847360013</v>
      </c>
      <c r="P26" s="7">
        <f t="shared" si="9"/>
        <v>7546.6920584806412</v>
      </c>
      <c r="Q26" s="7">
        <f t="shared" si="10"/>
        <v>13536.667369472003</v>
      </c>
      <c r="R26" s="8">
        <f t="shared" si="27"/>
        <v>88766.696275312657</v>
      </c>
      <c r="S26" s="34">
        <f t="shared" si="21"/>
        <v>70390.670321254409</v>
      </c>
      <c r="T26" s="7">
        <f t="shared" si="12"/>
        <v>7848.5597408198664</v>
      </c>
      <c r="U26" s="7">
        <f t="shared" si="13"/>
        <v>14078.134064250882</v>
      </c>
      <c r="V26" s="8">
        <f t="shared" si="28"/>
        <v>92317.364126325163</v>
      </c>
      <c r="W26" s="5">
        <f t="shared" si="22"/>
        <v>85483.944656890773</v>
      </c>
      <c r="X26" s="5">
        <f t="shared" si="23"/>
        <v>7123.6620547408975</v>
      </c>
    </row>
    <row r="27" spans="1:24" x14ac:dyDescent="0.25">
      <c r="A27" s="24" t="s">
        <v>334</v>
      </c>
      <c r="B27" s="2">
        <v>6</v>
      </c>
      <c r="C27" s="374">
        <f t="shared" si="17"/>
        <v>62694.32</v>
      </c>
      <c r="D27" s="7">
        <f t="shared" si="0"/>
        <v>6990.4166800000003</v>
      </c>
      <c r="E27" s="7">
        <f t="shared" si="1"/>
        <v>12538.864000000001</v>
      </c>
      <c r="F27" s="8">
        <f t="shared" si="24"/>
        <v>82223.600680000003</v>
      </c>
      <c r="G27" s="34">
        <f t="shared" si="18"/>
        <v>65202.092799999999</v>
      </c>
      <c r="H27" s="7">
        <f t="shared" si="3"/>
        <v>7270.0333472000002</v>
      </c>
      <c r="I27" s="7">
        <f t="shared" si="4"/>
        <v>13040.41856</v>
      </c>
      <c r="J27" s="8">
        <f t="shared" si="25"/>
        <v>85512.54470720001</v>
      </c>
      <c r="K27" s="34">
        <f t="shared" si="19"/>
        <v>67810.176512000005</v>
      </c>
      <c r="L27" s="7">
        <f t="shared" si="6"/>
        <v>7560.8346810880012</v>
      </c>
      <c r="M27" s="7">
        <f t="shared" si="7"/>
        <v>13562.035302400001</v>
      </c>
      <c r="N27" s="8">
        <f t="shared" si="26"/>
        <v>88933.046495488015</v>
      </c>
      <c r="O27" s="34">
        <f t="shared" si="20"/>
        <v>70522.583572480013</v>
      </c>
      <c r="P27" s="7">
        <f t="shared" si="9"/>
        <v>7863.2680683315211</v>
      </c>
      <c r="Q27" s="7">
        <f t="shared" si="10"/>
        <v>14104.516714496003</v>
      </c>
      <c r="R27" s="8">
        <f t="shared" si="27"/>
        <v>92490.368355307539</v>
      </c>
      <c r="S27" s="34">
        <f t="shared" si="21"/>
        <v>73343.48691537921</v>
      </c>
      <c r="T27" s="7">
        <f t="shared" si="12"/>
        <v>8177.7987910647817</v>
      </c>
      <c r="U27" s="7">
        <f t="shared" si="13"/>
        <v>14668.697383075843</v>
      </c>
      <c r="V27" s="8">
        <f t="shared" si="28"/>
        <v>96189.983089519839</v>
      </c>
      <c r="W27" s="5">
        <f t="shared" si="22"/>
        <v>89069.908665503084</v>
      </c>
      <c r="X27" s="5">
        <f t="shared" si="23"/>
        <v>7422.492388791924</v>
      </c>
    </row>
    <row r="28" spans="1:24" ht="15.75" thickBot="1" x14ac:dyDescent="0.3">
      <c r="A28" s="25" t="s">
        <v>333</v>
      </c>
      <c r="B28" s="9">
        <v>7</v>
      </c>
      <c r="C28" s="375">
        <f t="shared" si="17"/>
        <v>65122.720000000001</v>
      </c>
      <c r="D28" s="10">
        <f t="shared" si="0"/>
        <v>7261.1832800000002</v>
      </c>
      <c r="E28" s="10">
        <f t="shared" si="1"/>
        <v>13024.544000000002</v>
      </c>
      <c r="F28" s="11">
        <f t="shared" si="24"/>
        <v>85408.447279999993</v>
      </c>
      <c r="G28" s="35">
        <f t="shared" si="18"/>
        <v>67727.628800000006</v>
      </c>
      <c r="H28" s="10">
        <f t="shared" si="3"/>
        <v>7551.6306112000011</v>
      </c>
      <c r="I28" s="10">
        <f t="shared" si="4"/>
        <v>13545.525760000002</v>
      </c>
      <c r="J28" s="11">
        <f t="shared" si="25"/>
        <v>88824.785171200012</v>
      </c>
      <c r="K28" s="35">
        <f t="shared" si="19"/>
        <v>70436.73395200001</v>
      </c>
      <c r="L28" s="10">
        <f t="shared" si="6"/>
        <v>7853.6958356480009</v>
      </c>
      <c r="M28" s="10">
        <f t="shared" si="7"/>
        <v>14087.346790400003</v>
      </c>
      <c r="N28" s="11">
        <f t="shared" si="26"/>
        <v>92377.776578048011</v>
      </c>
      <c r="O28" s="35">
        <f t="shared" si="20"/>
        <v>73254.203310080018</v>
      </c>
      <c r="P28" s="10">
        <f t="shared" si="9"/>
        <v>8167.8436690739218</v>
      </c>
      <c r="Q28" s="10">
        <f t="shared" si="10"/>
        <v>14650.840662016004</v>
      </c>
      <c r="R28" s="11">
        <f t="shared" si="27"/>
        <v>96072.887641169946</v>
      </c>
      <c r="S28" s="35">
        <f t="shared" si="21"/>
        <v>76184.371442483214</v>
      </c>
      <c r="T28" s="10">
        <f t="shared" si="12"/>
        <v>8494.5574158368781</v>
      </c>
      <c r="U28" s="10">
        <f t="shared" si="13"/>
        <v>15236.874288496643</v>
      </c>
      <c r="V28" s="11">
        <f t="shared" si="28"/>
        <v>99915.803146816746</v>
      </c>
      <c r="W28" s="5"/>
      <c r="X28" s="5"/>
    </row>
    <row r="29" spans="1:24" x14ac:dyDescent="0.25">
      <c r="A29" s="24" t="s">
        <v>332</v>
      </c>
      <c r="B29" s="2">
        <v>1</v>
      </c>
      <c r="C29" s="373">
        <f>+C209*$F$4</f>
        <v>48652.240000000005</v>
      </c>
      <c r="D29" s="7">
        <f t="shared" si="0"/>
        <v>5424.724760000001</v>
      </c>
      <c r="E29" s="7">
        <f t="shared" si="1"/>
        <v>9730.4480000000021</v>
      </c>
      <c r="F29" s="8">
        <f>SUM(C29:E29)</f>
        <v>63807.412760000007</v>
      </c>
      <c r="G29" s="34">
        <f t="shared" si="18"/>
        <v>50598.329600000005</v>
      </c>
      <c r="H29" s="7">
        <f t="shared" si="3"/>
        <v>5641.7137504000002</v>
      </c>
      <c r="I29" s="7">
        <f t="shared" si="4"/>
        <v>10119.665920000001</v>
      </c>
      <c r="J29" s="8">
        <f>SUM(G29:I29)</f>
        <v>66359.70927040001</v>
      </c>
      <c r="K29" s="34">
        <f t="shared" si="19"/>
        <v>52622.262784000006</v>
      </c>
      <c r="L29" s="7">
        <f t="shared" si="6"/>
        <v>5867.3823004160004</v>
      </c>
      <c r="M29" s="7">
        <f t="shared" si="7"/>
        <v>10524.452556800003</v>
      </c>
      <c r="N29" s="8">
        <f>SUM(K29:M29)</f>
        <v>69014.097641216009</v>
      </c>
      <c r="O29" s="34">
        <f t="shared" si="20"/>
        <v>54727.153295360011</v>
      </c>
      <c r="P29" s="7">
        <f t="shared" si="9"/>
        <v>6102.0775924326417</v>
      </c>
      <c r="Q29" s="7">
        <f t="shared" si="10"/>
        <v>10945.430659072003</v>
      </c>
      <c r="R29" s="8">
        <f>SUM(O29:Q29)</f>
        <v>71774.661546864663</v>
      </c>
      <c r="S29" s="34">
        <f t="shared" si="21"/>
        <v>56916.239427174412</v>
      </c>
      <c r="T29" s="7">
        <f t="shared" si="12"/>
        <v>6346.1606961299467</v>
      </c>
      <c r="U29" s="7">
        <f t="shared" si="13"/>
        <v>11383.247885434883</v>
      </c>
      <c r="V29" s="8">
        <f>SUM(S29:U29)</f>
        <v>74645.648008739241</v>
      </c>
      <c r="W29" s="5"/>
      <c r="X29" s="5"/>
    </row>
    <row r="30" spans="1:24" x14ac:dyDescent="0.25">
      <c r="A30" s="24" t="s">
        <v>331</v>
      </c>
      <c r="B30" s="2">
        <v>2</v>
      </c>
      <c r="C30" s="374">
        <f t="shared" si="17"/>
        <v>50789.440000000002</v>
      </c>
      <c r="D30" s="7">
        <f t="shared" si="0"/>
        <v>5663.0225600000003</v>
      </c>
      <c r="E30" s="7">
        <f t="shared" si="1"/>
        <v>10157.888000000001</v>
      </c>
      <c r="F30" s="8">
        <f t="shared" ref="F30:F35" si="29">SUM(C30:E30)</f>
        <v>66610.350560000006</v>
      </c>
      <c r="G30" s="34">
        <f t="shared" si="18"/>
        <v>52821.017600000006</v>
      </c>
      <c r="H30" s="7">
        <f t="shared" si="3"/>
        <v>5889.5434624000009</v>
      </c>
      <c r="I30" s="7">
        <f t="shared" si="4"/>
        <v>10564.203520000003</v>
      </c>
      <c r="J30" s="8">
        <f t="shared" ref="J30:J35" si="30">SUM(G30:I30)</f>
        <v>69274.764582400006</v>
      </c>
      <c r="K30" s="34">
        <f t="shared" si="19"/>
        <v>54933.858304000009</v>
      </c>
      <c r="L30" s="7">
        <f t="shared" si="6"/>
        <v>6125.1252008960009</v>
      </c>
      <c r="M30" s="7">
        <f t="shared" si="7"/>
        <v>10986.771660800003</v>
      </c>
      <c r="N30" s="8">
        <f t="shared" ref="N30:N35" si="31">SUM(K30:M30)</f>
        <v>72045.755165696013</v>
      </c>
      <c r="O30" s="34">
        <f t="shared" si="20"/>
        <v>57131.212636160009</v>
      </c>
      <c r="P30" s="7">
        <f t="shared" si="9"/>
        <v>6370.1302089318415</v>
      </c>
      <c r="Q30" s="7">
        <f t="shared" si="10"/>
        <v>11426.242527232003</v>
      </c>
      <c r="R30" s="8">
        <f t="shared" ref="R30:R35" si="32">SUM(O30:Q30)</f>
        <v>74927.585372323854</v>
      </c>
      <c r="S30" s="34">
        <f t="shared" si="21"/>
        <v>59416.461141606414</v>
      </c>
      <c r="T30" s="7">
        <f t="shared" si="12"/>
        <v>6624.9354172891153</v>
      </c>
      <c r="U30" s="7">
        <f t="shared" si="13"/>
        <v>11883.292228321283</v>
      </c>
      <c r="V30" s="8">
        <f t="shared" ref="V30:V35" si="33">SUM(S30:U30)</f>
        <v>77924.688787216815</v>
      </c>
      <c r="W30" s="5"/>
      <c r="X30" s="5"/>
    </row>
    <row r="31" spans="1:24" x14ac:dyDescent="0.25">
      <c r="A31" s="24" t="s">
        <v>330</v>
      </c>
      <c r="B31" s="2">
        <v>3</v>
      </c>
      <c r="C31" s="374">
        <f t="shared" si="17"/>
        <v>52527.28</v>
      </c>
      <c r="D31" s="7">
        <f t="shared" si="0"/>
        <v>5856.7917200000002</v>
      </c>
      <c r="E31" s="7">
        <f t="shared" si="1"/>
        <v>10505.456</v>
      </c>
      <c r="F31" s="8">
        <f t="shared" si="29"/>
        <v>68889.527719999998</v>
      </c>
      <c r="G31" s="34">
        <f t="shared" si="18"/>
        <v>54628.371200000001</v>
      </c>
      <c r="H31" s="7">
        <f t="shared" si="3"/>
        <v>6091.0633888000002</v>
      </c>
      <c r="I31" s="7">
        <f t="shared" si="4"/>
        <v>10925.67424</v>
      </c>
      <c r="J31" s="8">
        <f t="shared" si="30"/>
        <v>71645.108828800003</v>
      </c>
      <c r="K31" s="34">
        <f t="shared" si="19"/>
        <v>56813.506048000003</v>
      </c>
      <c r="L31" s="7">
        <f t="shared" si="6"/>
        <v>6334.7059243520007</v>
      </c>
      <c r="M31" s="7">
        <f t="shared" si="7"/>
        <v>11362.701209600002</v>
      </c>
      <c r="N31" s="8">
        <f t="shared" si="31"/>
        <v>74510.913181951997</v>
      </c>
      <c r="O31" s="34">
        <f t="shared" si="20"/>
        <v>59086.046289920007</v>
      </c>
      <c r="P31" s="7">
        <f t="shared" si="9"/>
        <v>6588.0941613260811</v>
      </c>
      <c r="Q31" s="7">
        <f t="shared" si="10"/>
        <v>11817.209257984003</v>
      </c>
      <c r="R31" s="8">
        <f t="shared" si="32"/>
        <v>77491.349709230097</v>
      </c>
      <c r="S31" s="34">
        <f t="shared" si="21"/>
        <v>61449.488141516806</v>
      </c>
      <c r="T31" s="7">
        <f t="shared" si="12"/>
        <v>6851.6179277791243</v>
      </c>
      <c r="U31" s="7">
        <f t="shared" si="13"/>
        <v>12289.897628303363</v>
      </c>
      <c r="V31" s="8">
        <f t="shared" si="33"/>
        <v>80591.003697599284</v>
      </c>
      <c r="W31" s="5"/>
      <c r="X31" s="5"/>
    </row>
    <row r="32" spans="1:24" x14ac:dyDescent="0.25">
      <c r="A32" s="24" t="s">
        <v>329</v>
      </c>
      <c r="B32" s="2">
        <v>4</v>
      </c>
      <c r="C32" s="374">
        <f t="shared" si="17"/>
        <v>55071.12</v>
      </c>
      <c r="D32" s="7">
        <f t="shared" si="0"/>
        <v>6140.4298800000006</v>
      </c>
      <c r="E32" s="7">
        <f t="shared" si="1"/>
        <v>11014.224000000002</v>
      </c>
      <c r="F32" s="8">
        <f t="shared" si="29"/>
        <v>72225.773880000008</v>
      </c>
      <c r="G32" s="34">
        <f t="shared" si="18"/>
        <v>57273.964800000002</v>
      </c>
      <c r="H32" s="7">
        <f t="shared" si="3"/>
        <v>6386.0470752000001</v>
      </c>
      <c r="I32" s="7">
        <f t="shared" si="4"/>
        <v>11454.792960000001</v>
      </c>
      <c r="J32" s="8">
        <f t="shared" si="30"/>
        <v>75114.804835200004</v>
      </c>
      <c r="K32" s="34">
        <f t="shared" si="19"/>
        <v>59564.923392000004</v>
      </c>
      <c r="L32" s="7">
        <f t="shared" si="6"/>
        <v>6641.4889582080004</v>
      </c>
      <c r="M32" s="7">
        <f t="shared" si="7"/>
        <v>11912.984678400002</v>
      </c>
      <c r="N32" s="8">
        <f t="shared" si="31"/>
        <v>78119.397028608</v>
      </c>
      <c r="O32" s="34">
        <f t="shared" si="20"/>
        <v>61947.520327680009</v>
      </c>
      <c r="P32" s="7">
        <f t="shared" si="9"/>
        <v>6907.148516536321</v>
      </c>
      <c r="Q32" s="7">
        <f t="shared" si="10"/>
        <v>12389.504065536003</v>
      </c>
      <c r="R32" s="8">
        <f t="shared" si="32"/>
        <v>81244.172909752335</v>
      </c>
      <c r="S32" s="34">
        <f t="shared" si="21"/>
        <v>64425.421140787214</v>
      </c>
      <c r="T32" s="7">
        <f t="shared" si="12"/>
        <v>7183.4344571977745</v>
      </c>
      <c r="U32" s="7">
        <f t="shared" si="13"/>
        <v>12885.084228157444</v>
      </c>
      <c r="V32" s="8">
        <f t="shared" si="33"/>
        <v>84493.939826142436</v>
      </c>
      <c r="W32" s="5"/>
      <c r="X32" s="5"/>
    </row>
    <row r="33" spans="1:24" x14ac:dyDescent="0.25">
      <c r="A33" s="24" t="s">
        <v>328</v>
      </c>
      <c r="B33" s="2">
        <v>5</v>
      </c>
      <c r="C33" s="374">
        <f t="shared" si="17"/>
        <v>57285.279999999999</v>
      </c>
      <c r="D33" s="7">
        <f t="shared" si="0"/>
        <v>6387.30872</v>
      </c>
      <c r="E33" s="7">
        <f t="shared" si="1"/>
        <v>11457.056</v>
      </c>
      <c r="F33" s="8">
        <f t="shared" si="29"/>
        <v>75129.644719999997</v>
      </c>
      <c r="G33" s="34">
        <f t="shared" si="18"/>
        <v>59576.691200000001</v>
      </c>
      <c r="H33" s="7">
        <f t="shared" si="3"/>
        <v>6642.8010688000004</v>
      </c>
      <c r="I33" s="7">
        <f t="shared" si="4"/>
        <v>11915.338240000001</v>
      </c>
      <c r="J33" s="8">
        <f t="shared" si="30"/>
        <v>78134.830508800005</v>
      </c>
      <c r="K33" s="34">
        <f t="shared" si="19"/>
        <v>61959.758848000005</v>
      </c>
      <c r="L33" s="7">
        <f t="shared" si="6"/>
        <v>6908.5131115520007</v>
      </c>
      <c r="M33" s="7">
        <f t="shared" si="7"/>
        <v>12391.951769600002</v>
      </c>
      <c r="N33" s="8">
        <f t="shared" si="31"/>
        <v>81260.223729152</v>
      </c>
      <c r="O33" s="34">
        <f t="shared" si="20"/>
        <v>64438.149201920009</v>
      </c>
      <c r="P33" s="7">
        <f t="shared" si="9"/>
        <v>7184.8536360140815</v>
      </c>
      <c r="Q33" s="7">
        <f t="shared" si="10"/>
        <v>12887.629840384003</v>
      </c>
      <c r="R33" s="8">
        <f t="shared" si="32"/>
        <v>84510.632678318099</v>
      </c>
      <c r="S33" s="34">
        <f t="shared" si="21"/>
        <v>67015.675169996815</v>
      </c>
      <c r="T33" s="7">
        <f t="shared" si="12"/>
        <v>7472.2477814546446</v>
      </c>
      <c r="U33" s="7">
        <f t="shared" si="13"/>
        <v>13403.135033999364</v>
      </c>
      <c r="V33" s="8">
        <f t="shared" si="33"/>
        <v>87891.057985450825</v>
      </c>
      <c r="W33" s="5"/>
      <c r="X33" s="5"/>
    </row>
    <row r="34" spans="1:24" x14ac:dyDescent="0.25">
      <c r="A34" s="24" t="s">
        <v>327</v>
      </c>
      <c r="B34" s="2">
        <v>6</v>
      </c>
      <c r="C34" s="374">
        <f t="shared" si="17"/>
        <v>59665.840000000004</v>
      </c>
      <c r="D34" s="7">
        <f t="shared" si="0"/>
        <v>6652.7411600000005</v>
      </c>
      <c r="E34" s="7">
        <f t="shared" si="1"/>
        <v>11933.168000000001</v>
      </c>
      <c r="F34" s="8">
        <f t="shared" si="29"/>
        <v>78251.749160000007</v>
      </c>
      <c r="G34" s="34">
        <f t="shared" si="18"/>
        <v>62052.473600000005</v>
      </c>
      <c r="H34" s="7">
        <f t="shared" si="3"/>
        <v>6918.8508064000007</v>
      </c>
      <c r="I34" s="7">
        <f t="shared" si="4"/>
        <v>12410.494720000002</v>
      </c>
      <c r="J34" s="8">
        <f t="shared" si="30"/>
        <v>81381.819126400005</v>
      </c>
      <c r="K34" s="34">
        <f t="shared" si="19"/>
        <v>64534.57254400001</v>
      </c>
      <c r="L34" s="7">
        <f t="shared" si="6"/>
        <v>7195.6048386560014</v>
      </c>
      <c r="M34" s="7">
        <f t="shared" si="7"/>
        <v>12906.914508800002</v>
      </c>
      <c r="N34" s="8">
        <f t="shared" si="31"/>
        <v>84637.091891456017</v>
      </c>
      <c r="O34" s="34">
        <f t="shared" si="20"/>
        <v>67115.955445760017</v>
      </c>
      <c r="P34" s="7">
        <f t="shared" si="9"/>
        <v>7483.4290322022416</v>
      </c>
      <c r="Q34" s="7">
        <f t="shared" si="10"/>
        <v>13423.191089152004</v>
      </c>
      <c r="R34" s="8">
        <f t="shared" si="32"/>
        <v>88022.575567114269</v>
      </c>
      <c r="S34" s="34">
        <f t="shared" si="21"/>
        <v>69800.593663590422</v>
      </c>
      <c r="T34" s="7">
        <f t="shared" si="12"/>
        <v>7782.7661934903317</v>
      </c>
      <c r="U34" s="7">
        <f t="shared" si="13"/>
        <v>13960.118732718085</v>
      </c>
      <c r="V34" s="8">
        <f t="shared" si="33"/>
        <v>91543.478589798833</v>
      </c>
      <c r="W34" s="5">
        <f t="shared" ref="W34:W40" si="34">AVERAGE(F34,J34,N34,R34,V34)</f>
        <v>84767.342866953826</v>
      </c>
      <c r="X34" s="5">
        <f t="shared" ref="X34:X40" si="35">SUM(F34,J34,N34,R34,V34)/$X$1</f>
        <v>7063.9452389128182</v>
      </c>
    </row>
    <row r="35" spans="1:24" ht="15.75" thickBot="1" x14ac:dyDescent="0.3">
      <c r="A35" s="24" t="s">
        <v>326</v>
      </c>
      <c r="B35" s="2">
        <v>7</v>
      </c>
      <c r="C35" s="375">
        <f t="shared" si="17"/>
        <v>61964.240000000005</v>
      </c>
      <c r="D35" s="7">
        <f t="shared" si="0"/>
        <v>6909.0127600000005</v>
      </c>
      <c r="E35" s="7">
        <f t="shared" si="1"/>
        <v>12392.848000000002</v>
      </c>
      <c r="F35" s="8">
        <f t="shared" si="29"/>
        <v>81266.100760000001</v>
      </c>
      <c r="G35" s="34">
        <f t="shared" si="18"/>
        <v>64442.809600000008</v>
      </c>
      <c r="H35" s="7">
        <f t="shared" si="3"/>
        <v>7185.3732704000013</v>
      </c>
      <c r="I35" s="7">
        <f t="shared" si="4"/>
        <v>12888.561920000002</v>
      </c>
      <c r="J35" s="8">
        <f t="shared" si="30"/>
        <v>84516.744790400015</v>
      </c>
      <c r="K35" s="34">
        <f t="shared" si="19"/>
        <v>67020.521984000006</v>
      </c>
      <c r="L35" s="7">
        <f t="shared" si="6"/>
        <v>7472.7882012160007</v>
      </c>
      <c r="M35" s="7">
        <f t="shared" si="7"/>
        <v>13404.104396800001</v>
      </c>
      <c r="N35" s="8">
        <f t="shared" si="31"/>
        <v>87897.414582016005</v>
      </c>
      <c r="O35" s="34">
        <f t="shared" si="20"/>
        <v>69701.342863360012</v>
      </c>
      <c r="P35" s="7">
        <f t="shared" si="9"/>
        <v>7771.6997292646411</v>
      </c>
      <c r="Q35" s="7">
        <f t="shared" si="10"/>
        <v>13940.268572672003</v>
      </c>
      <c r="R35" s="8">
        <f t="shared" si="32"/>
        <v>91413.311165296662</v>
      </c>
      <c r="S35" s="34">
        <f t="shared" si="21"/>
        <v>72489.396577894411</v>
      </c>
      <c r="T35" s="7">
        <f t="shared" si="12"/>
        <v>8082.5677184352271</v>
      </c>
      <c r="U35" s="7">
        <f t="shared" si="13"/>
        <v>14497.879315578883</v>
      </c>
      <c r="V35" s="8">
        <f t="shared" si="33"/>
        <v>95069.843611908524</v>
      </c>
      <c r="W35" s="5">
        <f t="shared" si="34"/>
        <v>88032.682981924241</v>
      </c>
      <c r="X35" s="5">
        <f t="shared" si="35"/>
        <v>7336.056915160354</v>
      </c>
    </row>
    <row r="36" spans="1:24" x14ac:dyDescent="0.25">
      <c r="A36" s="26" t="s">
        <v>325</v>
      </c>
      <c r="B36" s="27">
        <v>1</v>
      </c>
      <c r="C36" s="373">
        <f>+C216*$F$4</f>
        <v>52266.240000000005</v>
      </c>
      <c r="D36" s="28">
        <f t="shared" si="0"/>
        <v>5827.6857600000003</v>
      </c>
      <c r="E36" s="28">
        <f t="shared" si="1"/>
        <v>10453.248000000001</v>
      </c>
      <c r="F36" s="29">
        <f>SUM(C36:E36)</f>
        <v>68547.173760000005</v>
      </c>
      <c r="G36" s="37">
        <f t="shared" si="18"/>
        <v>54356.88960000001</v>
      </c>
      <c r="H36" s="28">
        <f t="shared" si="3"/>
        <v>6060.7931904000015</v>
      </c>
      <c r="I36" s="28">
        <f t="shared" si="4"/>
        <v>10871.377920000003</v>
      </c>
      <c r="J36" s="29">
        <f>SUM(G36:I36)</f>
        <v>71289.060710400008</v>
      </c>
      <c r="K36" s="37">
        <f t="shared" si="19"/>
        <v>56531.165184000012</v>
      </c>
      <c r="L36" s="28">
        <f t="shared" si="6"/>
        <v>6303.2249180160015</v>
      </c>
      <c r="M36" s="28">
        <f t="shared" si="7"/>
        <v>11306.233036800004</v>
      </c>
      <c r="N36" s="29">
        <f>SUM(K36:M36)</f>
        <v>74140.623138816009</v>
      </c>
      <c r="O36" s="37">
        <f t="shared" si="20"/>
        <v>58792.411791360013</v>
      </c>
      <c r="P36" s="28">
        <f t="shared" si="9"/>
        <v>6555.3539147366419</v>
      </c>
      <c r="Q36" s="28">
        <f t="shared" si="10"/>
        <v>11758.482358272004</v>
      </c>
      <c r="R36" s="29">
        <f>SUM(O36:Q36)</f>
        <v>77106.248064368658</v>
      </c>
      <c r="S36" s="37">
        <f t="shared" si="21"/>
        <v>61144.108263014416</v>
      </c>
      <c r="T36" s="28">
        <f t="shared" si="12"/>
        <v>6817.5680713261072</v>
      </c>
      <c r="U36" s="28">
        <f t="shared" si="13"/>
        <v>12228.821652602885</v>
      </c>
      <c r="V36" s="29">
        <f>SUM(S36:U36)</f>
        <v>80190.497986943403</v>
      </c>
      <c r="W36" s="5">
        <f t="shared" si="34"/>
        <v>74254.720732105619</v>
      </c>
      <c r="X36" s="5">
        <f t="shared" si="35"/>
        <v>6187.8933943421343</v>
      </c>
    </row>
    <row r="37" spans="1:24" x14ac:dyDescent="0.25">
      <c r="A37" s="24" t="s">
        <v>324</v>
      </c>
      <c r="B37" s="2">
        <v>2</v>
      </c>
      <c r="C37" s="374">
        <f t="shared" si="17"/>
        <v>54458.560000000005</v>
      </c>
      <c r="D37" s="7">
        <f t="shared" si="0"/>
        <v>6072.1294400000006</v>
      </c>
      <c r="E37" s="7">
        <f t="shared" si="1"/>
        <v>10891.712000000001</v>
      </c>
      <c r="F37" s="8">
        <f t="shared" ref="F37:F44" si="36">SUM(C37:E37)</f>
        <v>71422.401440000001</v>
      </c>
      <c r="G37" s="34">
        <f t="shared" si="18"/>
        <v>56636.902400000006</v>
      </c>
      <c r="H37" s="7">
        <f t="shared" si="3"/>
        <v>6315.0146176000007</v>
      </c>
      <c r="I37" s="7">
        <f t="shared" si="4"/>
        <v>11327.380480000002</v>
      </c>
      <c r="J37" s="8">
        <f t="shared" ref="J37:J44" si="37">SUM(G37:I37)</f>
        <v>74279.297497600011</v>
      </c>
      <c r="K37" s="34">
        <f t="shared" si="19"/>
        <v>58902.378496000012</v>
      </c>
      <c r="L37" s="7">
        <f t="shared" si="6"/>
        <v>6567.6152023040013</v>
      </c>
      <c r="M37" s="7">
        <f t="shared" si="7"/>
        <v>11780.475699200004</v>
      </c>
      <c r="N37" s="8">
        <f t="shared" ref="N37:N44" si="38">SUM(K37:M37)</f>
        <v>77250.469397504014</v>
      </c>
      <c r="O37" s="34">
        <f t="shared" si="20"/>
        <v>61258.473635840011</v>
      </c>
      <c r="P37" s="7">
        <f t="shared" si="9"/>
        <v>6830.3198103961613</v>
      </c>
      <c r="Q37" s="7">
        <f t="shared" si="10"/>
        <v>12251.694727168004</v>
      </c>
      <c r="R37" s="8">
        <f t="shared" ref="R37:R44" si="39">SUM(O37:Q37)</f>
        <v>80340.488173404185</v>
      </c>
      <c r="S37" s="34">
        <f t="shared" si="21"/>
        <v>63708.812581273611</v>
      </c>
      <c r="T37" s="7">
        <f t="shared" si="12"/>
        <v>7103.532602812008</v>
      </c>
      <c r="U37" s="7">
        <f t="shared" si="13"/>
        <v>12741.762516254723</v>
      </c>
      <c r="V37" s="8">
        <f t="shared" ref="V37:V44" si="40">SUM(S37:U37)</f>
        <v>83554.107700340333</v>
      </c>
      <c r="W37" s="5">
        <f t="shared" si="34"/>
        <v>77369.352841769709</v>
      </c>
      <c r="X37" s="5">
        <f t="shared" si="35"/>
        <v>6447.4460701474754</v>
      </c>
    </row>
    <row r="38" spans="1:24" x14ac:dyDescent="0.25">
      <c r="A38" s="24" t="s">
        <v>323</v>
      </c>
      <c r="B38" s="2">
        <v>3</v>
      </c>
      <c r="C38" s="374">
        <f t="shared" si="17"/>
        <v>56702.880000000005</v>
      </c>
      <c r="D38" s="7">
        <f t="shared" si="0"/>
        <v>6322.3711200000007</v>
      </c>
      <c r="E38" s="7">
        <f t="shared" si="1"/>
        <v>11340.576000000001</v>
      </c>
      <c r="F38" s="8">
        <f t="shared" si="36"/>
        <v>74365.827120000002</v>
      </c>
      <c r="G38" s="34">
        <f t="shared" si="18"/>
        <v>58970.995200000005</v>
      </c>
      <c r="H38" s="7">
        <f t="shared" si="3"/>
        <v>6575.2659648000008</v>
      </c>
      <c r="I38" s="7">
        <f t="shared" si="4"/>
        <v>11794.199040000001</v>
      </c>
      <c r="J38" s="8">
        <f t="shared" si="37"/>
        <v>77340.460204800009</v>
      </c>
      <c r="K38" s="34">
        <f t="shared" si="19"/>
        <v>61329.835008000009</v>
      </c>
      <c r="L38" s="7">
        <f t="shared" si="6"/>
        <v>6838.2766033920016</v>
      </c>
      <c r="M38" s="7">
        <f t="shared" si="7"/>
        <v>12265.967001600002</v>
      </c>
      <c r="N38" s="8">
        <f t="shared" si="38"/>
        <v>80434.078612992016</v>
      </c>
      <c r="O38" s="34">
        <f t="shared" si="20"/>
        <v>63783.028408320009</v>
      </c>
      <c r="P38" s="7">
        <f t="shared" si="9"/>
        <v>7111.8076675276816</v>
      </c>
      <c r="Q38" s="7">
        <f t="shared" si="10"/>
        <v>12756.605681664003</v>
      </c>
      <c r="R38" s="8">
        <f t="shared" si="39"/>
        <v>83651.441757511697</v>
      </c>
      <c r="S38" s="34">
        <f t="shared" si="21"/>
        <v>66334.34954465281</v>
      </c>
      <c r="T38" s="7">
        <f t="shared" si="12"/>
        <v>7396.2799742287889</v>
      </c>
      <c r="U38" s="7">
        <f t="shared" si="13"/>
        <v>13266.869908930563</v>
      </c>
      <c r="V38" s="8">
        <f t="shared" si="40"/>
        <v>86997.499427812159</v>
      </c>
      <c r="W38" s="5">
        <f t="shared" si="34"/>
        <v>80557.861424623174</v>
      </c>
      <c r="X38" s="5">
        <f t="shared" si="35"/>
        <v>6713.1551187185978</v>
      </c>
    </row>
    <row r="39" spans="1:24" x14ac:dyDescent="0.25">
      <c r="A39" s="24" t="s">
        <v>322</v>
      </c>
      <c r="B39" s="2">
        <v>4</v>
      </c>
      <c r="C39" s="374">
        <f t="shared" si="17"/>
        <v>58934.720000000001</v>
      </c>
      <c r="D39" s="7">
        <f t="shared" si="0"/>
        <v>6571.2212800000007</v>
      </c>
      <c r="E39" s="7">
        <f t="shared" si="1"/>
        <v>11786.944000000001</v>
      </c>
      <c r="F39" s="8">
        <f t="shared" si="36"/>
        <v>77292.885280000002</v>
      </c>
      <c r="G39" s="34">
        <f t="shared" si="18"/>
        <v>61292.108800000002</v>
      </c>
      <c r="H39" s="7">
        <f t="shared" si="3"/>
        <v>6834.0701312000001</v>
      </c>
      <c r="I39" s="7">
        <f t="shared" si="4"/>
        <v>12258.421760000001</v>
      </c>
      <c r="J39" s="8">
        <f t="shared" si="37"/>
        <v>80384.600691200001</v>
      </c>
      <c r="K39" s="34">
        <f t="shared" si="19"/>
        <v>63743.793152000006</v>
      </c>
      <c r="L39" s="7">
        <f t="shared" si="6"/>
        <v>7107.4329364480009</v>
      </c>
      <c r="M39" s="7">
        <f t="shared" si="7"/>
        <v>12748.758630400001</v>
      </c>
      <c r="N39" s="8">
        <f t="shared" si="38"/>
        <v>83599.984718848005</v>
      </c>
      <c r="O39" s="34">
        <f t="shared" si="20"/>
        <v>66293.544878080007</v>
      </c>
      <c r="P39" s="7">
        <f t="shared" si="9"/>
        <v>7391.730253905921</v>
      </c>
      <c r="Q39" s="7">
        <f t="shared" si="10"/>
        <v>13258.708975616002</v>
      </c>
      <c r="R39" s="8">
        <f t="shared" si="39"/>
        <v>86943.984107601922</v>
      </c>
      <c r="S39" s="34">
        <f t="shared" si="21"/>
        <v>68945.286673203213</v>
      </c>
      <c r="T39" s="7">
        <f t="shared" si="12"/>
        <v>7687.3994640621586</v>
      </c>
      <c r="U39" s="7">
        <f t="shared" si="13"/>
        <v>13789.057334640644</v>
      </c>
      <c r="V39" s="8">
        <f t="shared" si="40"/>
        <v>90421.743471906011</v>
      </c>
      <c r="W39" s="5">
        <f t="shared" si="34"/>
        <v>83728.639653911188</v>
      </c>
      <c r="X39" s="5">
        <f t="shared" si="35"/>
        <v>6977.3866378259318</v>
      </c>
    </row>
    <row r="40" spans="1:24" s="60" customFormat="1" ht="15.75" thickBot="1" x14ac:dyDescent="0.3">
      <c r="A40" s="24" t="s">
        <v>321</v>
      </c>
      <c r="B40" s="2">
        <v>5</v>
      </c>
      <c r="C40" s="374">
        <f t="shared" si="17"/>
        <v>61277.840000000004</v>
      </c>
      <c r="D40" s="7">
        <f t="shared" si="0"/>
        <v>6832.4791600000008</v>
      </c>
      <c r="E40" s="7">
        <f t="shared" si="1"/>
        <v>12255.568000000001</v>
      </c>
      <c r="F40" s="8">
        <f t="shared" si="36"/>
        <v>80365.887159999998</v>
      </c>
      <c r="G40" s="34">
        <f t="shared" si="18"/>
        <v>63728.953600000008</v>
      </c>
      <c r="H40" s="7">
        <f t="shared" si="3"/>
        <v>7105.7783264000009</v>
      </c>
      <c r="I40" s="7">
        <f t="shared" si="4"/>
        <v>12745.790720000003</v>
      </c>
      <c r="J40" s="8">
        <f t="shared" si="37"/>
        <v>83580.522646400015</v>
      </c>
      <c r="K40" s="34">
        <f t="shared" si="19"/>
        <v>66278.111744000009</v>
      </c>
      <c r="L40" s="7">
        <f t="shared" si="6"/>
        <v>7390.0094594560014</v>
      </c>
      <c r="M40" s="7">
        <f t="shared" si="7"/>
        <v>13255.622348800003</v>
      </c>
      <c r="N40" s="8">
        <f t="shared" si="38"/>
        <v>86923.743552256026</v>
      </c>
      <c r="O40" s="34">
        <f t="shared" si="20"/>
        <v>68929.236213760014</v>
      </c>
      <c r="P40" s="7">
        <f t="shared" si="9"/>
        <v>7685.6098378342413</v>
      </c>
      <c r="Q40" s="7">
        <f t="shared" si="10"/>
        <v>13785.847242752003</v>
      </c>
      <c r="R40" s="8">
        <f t="shared" si="39"/>
        <v>90400.69329434626</v>
      </c>
      <c r="S40" s="34">
        <f t="shared" si="21"/>
        <v>71686.405662310412</v>
      </c>
      <c r="T40" s="7">
        <f t="shared" si="12"/>
        <v>7993.0342313476112</v>
      </c>
      <c r="U40" s="7">
        <f t="shared" si="13"/>
        <v>14337.281132462083</v>
      </c>
      <c r="V40" s="8">
        <f t="shared" si="40"/>
        <v>94016.721026120111</v>
      </c>
      <c r="W40" s="5">
        <f t="shared" si="34"/>
        <v>87057.513535824488</v>
      </c>
      <c r="X40" s="5">
        <f t="shared" si="35"/>
        <v>7254.7927946520404</v>
      </c>
    </row>
    <row r="41" spans="1:24" x14ac:dyDescent="0.25">
      <c r="A41" s="24" t="s">
        <v>320</v>
      </c>
      <c r="B41" s="2">
        <v>6</v>
      </c>
      <c r="C41" s="374">
        <f t="shared" si="17"/>
        <v>63644.880000000005</v>
      </c>
      <c r="D41" s="7">
        <f t="shared" si="0"/>
        <v>7096.4041200000011</v>
      </c>
      <c r="E41" s="7">
        <f t="shared" si="1"/>
        <v>12728.976000000002</v>
      </c>
      <c r="F41" s="8">
        <f t="shared" si="36"/>
        <v>83470.260120000021</v>
      </c>
      <c r="G41" s="34">
        <f t="shared" si="18"/>
        <v>66190.675200000012</v>
      </c>
      <c r="H41" s="7">
        <f t="shared" si="3"/>
        <v>7380.2602848000015</v>
      </c>
      <c r="I41" s="7">
        <f t="shared" si="4"/>
        <v>13238.135040000003</v>
      </c>
      <c r="J41" s="8">
        <f t="shared" si="37"/>
        <v>86809.070524800016</v>
      </c>
      <c r="K41" s="34">
        <f t="shared" si="19"/>
        <v>68838.302208000008</v>
      </c>
      <c r="L41" s="7">
        <f t="shared" si="6"/>
        <v>7675.470696192001</v>
      </c>
      <c r="M41" s="7">
        <f t="shared" si="7"/>
        <v>13767.660441600003</v>
      </c>
      <c r="N41" s="8">
        <f t="shared" si="38"/>
        <v>90281.433345792015</v>
      </c>
      <c r="O41" s="34">
        <f t="shared" si="20"/>
        <v>71591.834296320012</v>
      </c>
      <c r="P41" s="7">
        <f t="shared" si="9"/>
        <v>7982.4895240396818</v>
      </c>
      <c r="Q41" s="7">
        <f t="shared" si="10"/>
        <v>14318.366859264002</v>
      </c>
      <c r="R41" s="8">
        <f t="shared" si="39"/>
        <v>93892.690679623702</v>
      </c>
      <c r="S41" s="34">
        <f t="shared" si="21"/>
        <v>74455.50766817281</v>
      </c>
      <c r="T41" s="7">
        <f t="shared" si="12"/>
        <v>8301.7891050012677</v>
      </c>
      <c r="U41" s="7">
        <f t="shared" si="13"/>
        <v>14891.101533634563</v>
      </c>
      <c r="V41" s="8">
        <f t="shared" si="40"/>
        <v>97648.398306808638</v>
      </c>
      <c r="W41" s="5"/>
      <c r="X41" s="5"/>
    </row>
    <row r="42" spans="1:24" x14ac:dyDescent="0.25">
      <c r="A42" s="24" t="s">
        <v>319</v>
      </c>
      <c r="B42" s="2">
        <v>7</v>
      </c>
      <c r="C42" s="374">
        <f t="shared" si="17"/>
        <v>65962</v>
      </c>
      <c r="D42" s="7">
        <f t="shared" si="0"/>
        <v>7354.7629999999999</v>
      </c>
      <c r="E42" s="7">
        <f t="shared" si="1"/>
        <v>13192.400000000001</v>
      </c>
      <c r="F42" s="8">
        <f t="shared" si="36"/>
        <v>86509.163</v>
      </c>
      <c r="G42" s="34">
        <f t="shared" si="18"/>
        <v>68600.479999999996</v>
      </c>
      <c r="H42" s="7">
        <f t="shared" si="3"/>
        <v>7648.95352</v>
      </c>
      <c r="I42" s="7">
        <f t="shared" si="4"/>
        <v>13720.096</v>
      </c>
      <c r="J42" s="8">
        <f t="shared" si="37"/>
        <v>89969.529519999996</v>
      </c>
      <c r="K42" s="34">
        <f t="shared" si="19"/>
        <v>71344.499199999991</v>
      </c>
      <c r="L42" s="7">
        <f t="shared" si="6"/>
        <v>7954.9116607999995</v>
      </c>
      <c r="M42" s="7">
        <f t="shared" si="7"/>
        <v>14268.899839999998</v>
      </c>
      <c r="N42" s="8">
        <f t="shared" si="38"/>
        <v>93568.310700799993</v>
      </c>
      <c r="O42" s="34">
        <f t="shared" si="20"/>
        <v>74198.279167999994</v>
      </c>
      <c r="P42" s="7">
        <f t="shared" si="9"/>
        <v>8273.1081272319989</v>
      </c>
      <c r="Q42" s="7">
        <f t="shared" si="10"/>
        <v>14839.6558336</v>
      </c>
      <c r="R42" s="8">
        <f t="shared" si="39"/>
        <v>97311.043128831996</v>
      </c>
      <c r="S42" s="34">
        <f t="shared" si="21"/>
        <v>77166.210334720003</v>
      </c>
      <c r="T42" s="7">
        <f t="shared" si="12"/>
        <v>8604.0324523212803</v>
      </c>
      <c r="U42" s="7">
        <f t="shared" si="13"/>
        <v>15433.242066944002</v>
      </c>
      <c r="V42" s="8">
        <f t="shared" si="40"/>
        <v>101203.48485398528</v>
      </c>
      <c r="W42" s="5"/>
      <c r="X42" s="5"/>
    </row>
    <row r="43" spans="1:24" x14ac:dyDescent="0.25">
      <c r="A43" s="24" t="s">
        <v>318</v>
      </c>
      <c r="B43" s="2">
        <v>8</v>
      </c>
      <c r="C43" s="374">
        <f t="shared" si="17"/>
        <v>68410.16</v>
      </c>
      <c r="D43" s="7">
        <f t="shared" si="0"/>
        <v>7627.7328400000006</v>
      </c>
      <c r="E43" s="7">
        <f t="shared" si="1"/>
        <v>13682.032000000001</v>
      </c>
      <c r="F43" s="8">
        <f t="shared" si="36"/>
        <v>89719.924840000007</v>
      </c>
      <c r="G43" s="34">
        <f t="shared" si="18"/>
        <v>71146.566400000011</v>
      </c>
      <c r="H43" s="7">
        <f t="shared" si="3"/>
        <v>7932.8421536000014</v>
      </c>
      <c r="I43" s="7">
        <f t="shared" si="4"/>
        <v>14229.313280000002</v>
      </c>
      <c r="J43" s="8">
        <f t="shared" si="37"/>
        <v>93308.721833600008</v>
      </c>
      <c r="K43" s="34">
        <f t="shared" si="19"/>
        <v>73992.429056000008</v>
      </c>
      <c r="L43" s="7">
        <f t="shared" si="6"/>
        <v>8250.1558397440003</v>
      </c>
      <c r="M43" s="7">
        <f t="shared" si="7"/>
        <v>14798.485811200002</v>
      </c>
      <c r="N43" s="8">
        <f t="shared" si="38"/>
        <v>97041.07070694401</v>
      </c>
      <c r="O43" s="34">
        <f t="shared" si="20"/>
        <v>76952.12621824001</v>
      </c>
      <c r="P43" s="7">
        <f t="shared" si="9"/>
        <v>8580.1620733337604</v>
      </c>
      <c r="Q43" s="7">
        <f t="shared" si="10"/>
        <v>15390.425243648002</v>
      </c>
      <c r="R43" s="8">
        <f t="shared" si="39"/>
        <v>100922.71353522177</v>
      </c>
      <c r="S43" s="34">
        <f t="shared" si="21"/>
        <v>80030.211266969607</v>
      </c>
      <c r="T43" s="7">
        <f t="shared" si="12"/>
        <v>8923.3685562671108</v>
      </c>
      <c r="U43" s="7">
        <f t="shared" si="13"/>
        <v>16006.042253393922</v>
      </c>
      <c r="V43" s="8">
        <f t="shared" si="40"/>
        <v>104959.62207663065</v>
      </c>
      <c r="W43" s="5"/>
      <c r="X43" s="5"/>
    </row>
    <row r="44" spans="1:24" ht="15.75" thickBot="1" x14ac:dyDescent="0.3">
      <c r="A44" s="24" t="s">
        <v>317</v>
      </c>
      <c r="B44" s="2">
        <v>9</v>
      </c>
      <c r="C44" s="374">
        <f t="shared" si="17"/>
        <v>70750.16</v>
      </c>
      <c r="D44" s="7">
        <f t="shared" si="0"/>
        <v>7888.6428400000004</v>
      </c>
      <c r="E44" s="7">
        <f t="shared" si="1"/>
        <v>14150.032000000001</v>
      </c>
      <c r="F44" s="8">
        <f t="shared" si="36"/>
        <v>92788.83484000001</v>
      </c>
      <c r="G44" s="34">
        <f t="shared" si="18"/>
        <v>73580.166400000002</v>
      </c>
      <c r="H44" s="7">
        <f t="shared" si="3"/>
        <v>8204.1885536000009</v>
      </c>
      <c r="I44" s="7">
        <f t="shared" si="4"/>
        <v>14716.033280000001</v>
      </c>
      <c r="J44" s="8">
        <f t="shared" si="37"/>
        <v>96500.38823360001</v>
      </c>
      <c r="K44" s="34">
        <f t="shared" si="19"/>
        <v>76523.373056000011</v>
      </c>
      <c r="L44" s="7">
        <f t="shared" si="6"/>
        <v>8532.3560957440022</v>
      </c>
      <c r="M44" s="7">
        <f t="shared" si="7"/>
        <v>15304.674611200004</v>
      </c>
      <c r="N44" s="8">
        <f t="shared" si="38"/>
        <v>100360.40376294401</v>
      </c>
      <c r="O44" s="34">
        <f t="shared" si="20"/>
        <v>79584.307978240016</v>
      </c>
      <c r="P44" s="7">
        <f t="shared" si="9"/>
        <v>8873.6503395737618</v>
      </c>
      <c r="Q44" s="7">
        <f t="shared" si="10"/>
        <v>15916.861595648004</v>
      </c>
      <c r="R44" s="8">
        <f t="shared" si="39"/>
        <v>104374.81991346179</v>
      </c>
      <c r="S44" s="34">
        <f t="shared" si="21"/>
        <v>82767.680297369618</v>
      </c>
      <c r="T44" s="7">
        <f t="shared" si="12"/>
        <v>9228.5963531567122</v>
      </c>
      <c r="U44" s="7">
        <f t="shared" si="13"/>
        <v>16553.536059473925</v>
      </c>
      <c r="V44" s="8">
        <f t="shared" si="40"/>
        <v>108549.81271000026</v>
      </c>
      <c r="W44" s="5"/>
      <c r="X44" s="5"/>
    </row>
    <row r="45" spans="1:24" x14ac:dyDescent="0.25">
      <c r="A45" s="26" t="s">
        <v>316</v>
      </c>
      <c r="B45" s="27">
        <v>1</v>
      </c>
      <c r="C45" s="373">
        <f>+C225*$F$4</f>
        <v>49905.440000000002</v>
      </c>
      <c r="D45" s="28">
        <f t="shared" si="0"/>
        <v>5564.4565600000005</v>
      </c>
      <c r="E45" s="28">
        <f t="shared" si="1"/>
        <v>9981.0880000000016</v>
      </c>
      <c r="F45" s="29">
        <f>SUM(C45:E45)</f>
        <v>65450.984560000004</v>
      </c>
      <c r="G45" s="37">
        <f t="shared" si="18"/>
        <v>51901.657600000006</v>
      </c>
      <c r="H45" s="28">
        <f t="shared" si="3"/>
        <v>5787.0348224000008</v>
      </c>
      <c r="I45" s="28">
        <f t="shared" si="4"/>
        <v>10380.331520000002</v>
      </c>
      <c r="J45" s="29">
        <f>SUM(G45:I45)</f>
        <v>68069.023942400017</v>
      </c>
      <c r="K45" s="37">
        <f t="shared" si="19"/>
        <v>53977.723904000006</v>
      </c>
      <c r="L45" s="28">
        <f t="shared" si="6"/>
        <v>6018.5162152960011</v>
      </c>
      <c r="M45" s="28">
        <f t="shared" si="7"/>
        <v>10795.544780800003</v>
      </c>
      <c r="N45" s="29">
        <f>SUM(K45:M45)</f>
        <v>70791.784900096012</v>
      </c>
      <c r="O45" s="37">
        <f t="shared" si="20"/>
        <v>56136.832860160008</v>
      </c>
      <c r="P45" s="28">
        <f t="shared" si="9"/>
        <v>6259.2568639078409</v>
      </c>
      <c r="Q45" s="28">
        <f t="shared" si="10"/>
        <v>11227.366572032002</v>
      </c>
      <c r="R45" s="29">
        <f>SUM(O45:Q45)</f>
        <v>73623.456296099845</v>
      </c>
      <c r="S45" s="37">
        <f t="shared" si="21"/>
        <v>58382.306174566409</v>
      </c>
      <c r="T45" s="28">
        <f t="shared" si="12"/>
        <v>6509.627138464155</v>
      </c>
      <c r="U45" s="28">
        <f t="shared" si="13"/>
        <v>11676.461234913282</v>
      </c>
      <c r="V45" s="29">
        <f>SUM(S45:U45)</f>
        <v>76568.394547943841</v>
      </c>
      <c r="W45" s="5"/>
      <c r="X45" s="5"/>
    </row>
    <row r="46" spans="1:24" x14ac:dyDescent="0.25">
      <c r="A46" s="24" t="s">
        <v>315</v>
      </c>
      <c r="B46" s="2">
        <v>2</v>
      </c>
      <c r="C46" s="374">
        <f t="shared" si="17"/>
        <v>51960.480000000003</v>
      </c>
      <c r="D46" s="7">
        <f t="shared" si="0"/>
        <v>5793.5935200000004</v>
      </c>
      <c r="E46" s="7">
        <f t="shared" si="1"/>
        <v>10392.096000000001</v>
      </c>
      <c r="F46" s="8">
        <f t="shared" ref="F46:F53" si="41">SUM(C46:E46)</f>
        <v>68146.16952000001</v>
      </c>
      <c r="G46" s="34">
        <f t="shared" si="18"/>
        <v>54038.899200000007</v>
      </c>
      <c r="H46" s="7">
        <f t="shared" si="3"/>
        <v>6025.3372608000009</v>
      </c>
      <c r="I46" s="7">
        <f t="shared" si="4"/>
        <v>10807.779840000003</v>
      </c>
      <c r="J46" s="8">
        <f t="shared" ref="J46:J53" si="42">SUM(G46:I46)</f>
        <v>70872.016300800009</v>
      </c>
      <c r="K46" s="34">
        <f t="shared" si="19"/>
        <v>56200.455168000008</v>
      </c>
      <c r="L46" s="7">
        <f t="shared" si="6"/>
        <v>6266.3507512320011</v>
      </c>
      <c r="M46" s="7">
        <f t="shared" si="7"/>
        <v>11240.091033600002</v>
      </c>
      <c r="N46" s="8">
        <f t="shared" ref="N46:N53" si="43">SUM(K46:M46)</f>
        <v>73706.896952832001</v>
      </c>
      <c r="O46" s="34">
        <f t="shared" si="20"/>
        <v>58448.473374720008</v>
      </c>
      <c r="P46" s="7">
        <f t="shared" si="9"/>
        <v>6517.0047812812809</v>
      </c>
      <c r="Q46" s="7">
        <f t="shared" si="10"/>
        <v>11689.694674944003</v>
      </c>
      <c r="R46" s="8">
        <f t="shared" ref="R46:R53" si="44">SUM(O46:Q46)</f>
        <v>76655.172830945288</v>
      </c>
      <c r="S46" s="34">
        <f t="shared" si="21"/>
        <v>60786.412309708809</v>
      </c>
      <c r="T46" s="7">
        <f t="shared" si="12"/>
        <v>6777.6849725325319</v>
      </c>
      <c r="U46" s="7">
        <f t="shared" si="13"/>
        <v>12157.282461941762</v>
      </c>
      <c r="V46" s="8">
        <f t="shared" ref="V46:V53" si="45">SUM(S46:U46)</f>
        <v>79721.379744183112</v>
      </c>
      <c r="W46" s="5"/>
      <c r="X46" s="5"/>
    </row>
    <row r="47" spans="1:24" x14ac:dyDescent="0.25">
      <c r="A47" s="24" t="s">
        <v>314</v>
      </c>
      <c r="B47" s="2">
        <v>3</v>
      </c>
      <c r="C47" s="374">
        <f t="shared" si="17"/>
        <v>54031.12</v>
      </c>
      <c r="D47" s="7">
        <f t="shared" si="0"/>
        <v>6024.4698800000006</v>
      </c>
      <c r="E47" s="7">
        <f t="shared" si="1"/>
        <v>10806.224000000002</v>
      </c>
      <c r="F47" s="8">
        <f t="shared" si="41"/>
        <v>70861.813880000002</v>
      </c>
      <c r="G47" s="34">
        <f t="shared" si="18"/>
        <v>56192.364800000003</v>
      </c>
      <c r="H47" s="7">
        <f t="shared" si="3"/>
        <v>6265.4486752000003</v>
      </c>
      <c r="I47" s="7">
        <f t="shared" si="4"/>
        <v>11238.472960000001</v>
      </c>
      <c r="J47" s="8">
        <f t="shared" si="42"/>
        <v>73696.286435200003</v>
      </c>
      <c r="K47" s="34">
        <f t="shared" si="19"/>
        <v>58440.059392000003</v>
      </c>
      <c r="L47" s="7">
        <f t="shared" si="6"/>
        <v>6516.0666222080008</v>
      </c>
      <c r="M47" s="7">
        <f t="shared" si="7"/>
        <v>11688.011878400001</v>
      </c>
      <c r="N47" s="8">
        <f t="shared" si="43"/>
        <v>76644.137892608007</v>
      </c>
      <c r="O47" s="34">
        <f t="shared" si="20"/>
        <v>60777.661767680002</v>
      </c>
      <c r="P47" s="7">
        <f t="shared" si="9"/>
        <v>6776.7092870963206</v>
      </c>
      <c r="Q47" s="7">
        <f t="shared" si="10"/>
        <v>12155.532353536</v>
      </c>
      <c r="R47" s="8">
        <f t="shared" si="44"/>
        <v>79709.903408312326</v>
      </c>
      <c r="S47" s="34">
        <f t="shared" si="21"/>
        <v>63208.768238387202</v>
      </c>
      <c r="T47" s="7">
        <f t="shared" si="12"/>
        <v>7047.777658580173</v>
      </c>
      <c r="U47" s="7">
        <f t="shared" si="13"/>
        <v>12641.75364767744</v>
      </c>
      <c r="V47" s="8">
        <f t="shared" si="45"/>
        <v>82898.299544644819</v>
      </c>
      <c r="W47" s="5"/>
      <c r="X47" s="5"/>
    </row>
    <row r="48" spans="1:24" x14ac:dyDescent="0.25">
      <c r="A48" s="24" t="s">
        <v>313</v>
      </c>
      <c r="B48" s="2">
        <v>4</v>
      </c>
      <c r="C48" s="374">
        <f t="shared" si="17"/>
        <v>56122.560000000005</v>
      </c>
      <c r="D48" s="7">
        <f t="shared" si="0"/>
        <v>6257.6654400000007</v>
      </c>
      <c r="E48" s="7">
        <f t="shared" si="1"/>
        <v>11224.512000000002</v>
      </c>
      <c r="F48" s="8">
        <f t="shared" si="41"/>
        <v>73604.737440000012</v>
      </c>
      <c r="G48" s="34">
        <f t="shared" si="18"/>
        <v>58367.462400000004</v>
      </c>
      <c r="H48" s="7">
        <f t="shared" si="3"/>
        <v>6507.9720576000009</v>
      </c>
      <c r="I48" s="7">
        <f t="shared" si="4"/>
        <v>11673.492480000001</v>
      </c>
      <c r="J48" s="8">
        <f t="shared" si="42"/>
        <v>76548.926937600016</v>
      </c>
      <c r="K48" s="34">
        <f t="shared" si="19"/>
        <v>60702.160896000009</v>
      </c>
      <c r="L48" s="7">
        <f t="shared" si="6"/>
        <v>6768.2909399040009</v>
      </c>
      <c r="M48" s="7">
        <f t="shared" si="7"/>
        <v>12140.432179200003</v>
      </c>
      <c r="N48" s="8">
        <f t="shared" si="43"/>
        <v>79610.884015104006</v>
      </c>
      <c r="O48" s="34">
        <f t="shared" si="20"/>
        <v>63130.247331840008</v>
      </c>
      <c r="P48" s="7">
        <f t="shared" si="9"/>
        <v>7039.0225775001609</v>
      </c>
      <c r="Q48" s="7">
        <f t="shared" si="10"/>
        <v>12626.049466368002</v>
      </c>
      <c r="R48" s="8">
        <f t="shared" si="44"/>
        <v>82795.319375708175</v>
      </c>
      <c r="S48" s="34">
        <f t="shared" si="21"/>
        <v>65655.457225113612</v>
      </c>
      <c r="T48" s="7">
        <f t="shared" si="12"/>
        <v>7320.5834806001676</v>
      </c>
      <c r="U48" s="7">
        <f t="shared" si="13"/>
        <v>13131.091445022723</v>
      </c>
      <c r="V48" s="8">
        <f t="shared" si="45"/>
        <v>86107.132150736506</v>
      </c>
      <c r="W48" s="5">
        <f t="shared" ref="W48:W54" si="46">AVERAGE(F48,J48,N48,R48,V48)</f>
        <v>79733.399983829746</v>
      </c>
      <c r="X48" s="5">
        <f t="shared" ref="X48:X54" si="47">SUM(F48,J48,N48,R48,V48)/$X$1</f>
        <v>6644.4499986524788</v>
      </c>
    </row>
    <row r="49" spans="1:24" x14ac:dyDescent="0.25">
      <c r="A49" s="24" t="s">
        <v>312</v>
      </c>
      <c r="B49" s="2">
        <v>5</v>
      </c>
      <c r="C49" s="374">
        <f t="shared" si="17"/>
        <v>58334.64</v>
      </c>
      <c r="D49" s="7">
        <f t="shared" si="0"/>
        <v>6504.3123599999999</v>
      </c>
      <c r="E49" s="7">
        <f t="shared" si="1"/>
        <v>11666.928</v>
      </c>
      <c r="F49" s="8">
        <f t="shared" si="41"/>
        <v>76505.880359999996</v>
      </c>
      <c r="G49" s="34">
        <f t="shared" si="18"/>
        <v>60668.025600000001</v>
      </c>
      <c r="H49" s="7">
        <f t="shared" si="3"/>
        <v>6764.4848544000006</v>
      </c>
      <c r="I49" s="7">
        <f t="shared" si="4"/>
        <v>12133.60512</v>
      </c>
      <c r="J49" s="8">
        <f t="shared" si="42"/>
        <v>79566.115574399999</v>
      </c>
      <c r="K49" s="34">
        <f t="shared" si="19"/>
        <v>63094.746623999999</v>
      </c>
      <c r="L49" s="7">
        <f t="shared" si="6"/>
        <v>7035.064248576</v>
      </c>
      <c r="M49" s="7">
        <f t="shared" si="7"/>
        <v>12618.9493248</v>
      </c>
      <c r="N49" s="8">
        <f t="shared" si="43"/>
        <v>82748.760197375988</v>
      </c>
      <c r="O49" s="34">
        <f t="shared" si="20"/>
        <v>65618.536488960002</v>
      </c>
      <c r="P49" s="7">
        <f t="shared" si="9"/>
        <v>7316.4668185190403</v>
      </c>
      <c r="Q49" s="7">
        <f t="shared" si="10"/>
        <v>13123.707297792002</v>
      </c>
      <c r="R49" s="8">
        <f t="shared" si="44"/>
        <v>86058.710605271044</v>
      </c>
      <c r="S49" s="34">
        <f t="shared" si="21"/>
        <v>68243.2779485184</v>
      </c>
      <c r="T49" s="7">
        <f t="shared" si="12"/>
        <v>7609.1254912598015</v>
      </c>
      <c r="U49" s="7">
        <f t="shared" si="13"/>
        <v>13648.655589703681</v>
      </c>
      <c r="V49" s="8">
        <f t="shared" si="45"/>
        <v>89501.059029481868</v>
      </c>
      <c r="W49" s="5">
        <f t="shared" si="46"/>
        <v>82876.105153305776</v>
      </c>
      <c r="X49" s="5">
        <f t="shared" si="47"/>
        <v>6906.342096108815</v>
      </c>
    </row>
    <row r="50" spans="1:24" x14ac:dyDescent="0.25">
      <c r="A50" s="24" t="s">
        <v>311</v>
      </c>
      <c r="B50" s="2">
        <v>6</v>
      </c>
      <c r="C50" s="374">
        <f t="shared" si="17"/>
        <v>60573.760000000002</v>
      </c>
      <c r="D50" s="7">
        <f t="shared" si="0"/>
        <v>6753.9742400000005</v>
      </c>
      <c r="E50" s="7">
        <f t="shared" si="1"/>
        <v>12114.752</v>
      </c>
      <c r="F50" s="8">
        <f t="shared" si="41"/>
        <v>79442.486239999998</v>
      </c>
      <c r="G50" s="34">
        <f t="shared" si="18"/>
        <v>62996.710400000004</v>
      </c>
      <c r="H50" s="7">
        <f t="shared" si="3"/>
        <v>7024.1332096000006</v>
      </c>
      <c r="I50" s="7">
        <f t="shared" si="4"/>
        <v>12599.342080000002</v>
      </c>
      <c r="J50" s="8">
        <f t="shared" si="42"/>
        <v>82620.18568960001</v>
      </c>
      <c r="K50" s="34">
        <f t="shared" si="19"/>
        <v>65516.578816000008</v>
      </c>
      <c r="L50" s="7">
        <f t="shared" si="6"/>
        <v>7305.0985379840013</v>
      </c>
      <c r="M50" s="7">
        <f t="shared" si="7"/>
        <v>13103.315763200002</v>
      </c>
      <c r="N50" s="8">
        <f t="shared" si="43"/>
        <v>85924.993117184014</v>
      </c>
      <c r="O50" s="34">
        <f t="shared" si="20"/>
        <v>68137.24196864001</v>
      </c>
      <c r="P50" s="7">
        <f t="shared" si="9"/>
        <v>7597.3024795033616</v>
      </c>
      <c r="Q50" s="7">
        <f t="shared" si="10"/>
        <v>13627.448393728002</v>
      </c>
      <c r="R50" s="8">
        <f t="shared" si="44"/>
        <v>89361.992841871368</v>
      </c>
      <c r="S50" s="34">
        <f t="shared" si="21"/>
        <v>70862.731647385619</v>
      </c>
      <c r="T50" s="7">
        <f t="shared" si="12"/>
        <v>7901.1945786834967</v>
      </c>
      <c r="U50" s="7">
        <f t="shared" si="13"/>
        <v>14172.546329477125</v>
      </c>
      <c r="V50" s="8">
        <f t="shared" si="45"/>
        <v>92936.472555546236</v>
      </c>
      <c r="W50" s="5">
        <f t="shared" si="46"/>
        <v>86057.226088840325</v>
      </c>
      <c r="X50" s="5">
        <f t="shared" si="47"/>
        <v>7171.435507403361</v>
      </c>
    </row>
    <row r="51" spans="1:24" x14ac:dyDescent="0.25">
      <c r="A51" s="24" t="s">
        <v>310</v>
      </c>
      <c r="B51" s="2">
        <v>7</v>
      </c>
      <c r="C51" s="374">
        <f t="shared" si="17"/>
        <v>62784.800000000003</v>
      </c>
      <c r="D51" s="7">
        <f t="shared" si="0"/>
        <v>7000.5052000000005</v>
      </c>
      <c r="E51" s="7">
        <f t="shared" si="1"/>
        <v>12556.960000000001</v>
      </c>
      <c r="F51" s="8">
        <f t="shared" si="41"/>
        <v>82342.265200000009</v>
      </c>
      <c r="G51" s="34">
        <f t="shared" si="18"/>
        <v>65296.192000000003</v>
      </c>
      <c r="H51" s="7">
        <f t="shared" si="3"/>
        <v>7280.5254080000004</v>
      </c>
      <c r="I51" s="7">
        <f t="shared" si="4"/>
        <v>13059.238400000002</v>
      </c>
      <c r="J51" s="8">
        <f t="shared" si="42"/>
        <v>85635.955807999999</v>
      </c>
      <c r="K51" s="34">
        <f t="shared" si="19"/>
        <v>67908.039680000002</v>
      </c>
      <c r="L51" s="7">
        <f t="shared" si="6"/>
        <v>7571.7464243200002</v>
      </c>
      <c r="M51" s="7">
        <f t="shared" si="7"/>
        <v>13581.607936</v>
      </c>
      <c r="N51" s="8">
        <f t="shared" si="43"/>
        <v>89061.394040319996</v>
      </c>
      <c r="O51" s="34">
        <f t="shared" si="20"/>
        <v>70624.361267200002</v>
      </c>
      <c r="P51" s="7">
        <f t="shared" si="9"/>
        <v>7874.6162812928005</v>
      </c>
      <c r="Q51" s="7">
        <f t="shared" si="10"/>
        <v>14124.87225344</v>
      </c>
      <c r="R51" s="8">
        <f t="shared" si="44"/>
        <v>92623.849801932796</v>
      </c>
      <c r="S51" s="34">
        <f t="shared" si="21"/>
        <v>73449.335717888011</v>
      </c>
      <c r="T51" s="7">
        <f t="shared" si="12"/>
        <v>8189.6009325445129</v>
      </c>
      <c r="U51" s="7">
        <f t="shared" si="13"/>
        <v>14689.867143577603</v>
      </c>
      <c r="V51" s="8">
        <f t="shared" si="45"/>
        <v>96328.803794010135</v>
      </c>
      <c r="W51" s="5">
        <f t="shared" si="46"/>
        <v>89198.45372885259</v>
      </c>
      <c r="X51" s="5">
        <f t="shared" si="47"/>
        <v>7433.2044774043834</v>
      </c>
    </row>
    <row r="52" spans="1:24" x14ac:dyDescent="0.25">
      <c r="A52" s="24" t="s">
        <v>309</v>
      </c>
      <c r="B52" s="2">
        <v>8</v>
      </c>
      <c r="C52" s="374">
        <f t="shared" si="17"/>
        <v>65098.8</v>
      </c>
      <c r="D52" s="7">
        <f t="shared" si="0"/>
        <v>7258.5162</v>
      </c>
      <c r="E52" s="7">
        <f t="shared" si="1"/>
        <v>13019.760000000002</v>
      </c>
      <c r="F52" s="8">
        <f t="shared" si="41"/>
        <v>85377.07620000001</v>
      </c>
      <c r="G52" s="34">
        <f t="shared" si="18"/>
        <v>67702.752000000008</v>
      </c>
      <c r="H52" s="7">
        <f t="shared" si="3"/>
        <v>7548.8568480000013</v>
      </c>
      <c r="I52" s="7">
        <f t="shared" si="4"/>
        <v>13540.550400000002</v>
      </c>
      <c r="J52" s="8">
        <f t="shared" si="42"/>
        <v>88792.159248000011</v>
      </c>
      <c r="K52" s="34">
        <f t="shared" si="19"/>
        <v>70410.862080000006</v>
      </c>
      <c r="L52" s="7">
        <f t="shared" si="6"/>
        <v>7850.8111219200009</v>
      </c>
      <c r="M52" s="7">
        <f t="shared" si="7"/>
        <v>14082.172416000001</v>
      </c>
      <c r="N52" s="8">
        <f t="shared" si="43"/>
        <v>92343.845617920015</v>
      </c>
      <c r="O52" s="34">
        <f t="shared" si="20"/>
        <v>73227.296563200012</v>
      </c>
      <c r="P52" s="7">
        <f t="shared" si="9"/>
        <v>8164.8435667968015</v>
      </c>
      <c r="Q52" s="7">
        <f t="shared" si="10"/>
        <v>14645.459312640003</v>
      </c>
      <c r="R52" s="8">
        <f t="shared" si="44"/>
        <v>96037.599442636812</v>
      </c>
      <c r="S52" s="34">
        <f t="shared" si="21"/>
        <v>76156.388425728015</v>
      </c>
      <c r="T52" s="7">
        <f t="shared" si="12"/>
        <v>8491.4373094686744</v>
      </c>
      <c r="U52" s="7">
        <f t="shared" si="13"/>
        <v>15231.277685145604</v>
      </c>
      <c r="V52" s="8">
        <f t="shared" si="45"/>
        <v>99879.10342034229</v>
      </c>
      <c r="W52" s="5">
        <f t="shared" si="46"/>
        <v>92485.956785779839</v>
      </c>
      <c r="X52" s="5">
        <f t="shared" si="47"/>
        <v>7707.1630654816536</v>
      </c>
    </row>
    <row r="53" spans="1:24" ht="15.75" thickBot="1" x14ac:dyDescent="0.3">
      <c r="A53" s="25" t="s">
        <v>308</v>
      </c>
      <c r="B53" s="9">
        <v>9</v>
      </c>
      <c r="C53" s="374">
        <f t="shared" si="17"/>
        <v>67317.119999999995</v>
      </c>
      <c r="D53" s="10">
        <f t="shared" si="0"/>
        <v>7505.8588799999998</v>
      </c>
      <c r="E53" s="10">
        <f t="shared" si="1"/>
        <v>13463.423999999999</v>
      </c>
      <c r="F53" s="11">
        <f t="shared" si="41"/>
        <v>88286.402879999994</v>
      </c>
      <c r="G53" s="35">
        <f t="shared" si="18"/>
        <v>70009.804799999998</v>
      </c>
      <c r="H53" s="10">
        <f t="shared" si="3"/>
        <v>7806.0932352</v>
      </c>
      <c r="I53" s="10">
        <f t="shared" si="4"/>
        <v>14001.96096</v>
      </c>
      <c r="J53" s="11">
        <f t="shared" si="42"/>
        <v>91817.858995199989</v>
      </c>
      <c r="K53" s="35">
        <f t="shared" si="19"/>
        <v>72810.196991999997</v>
      </c>
      <c r="L53" s="10">
        <f t="shared" si="6"/>
        <v>8118.336964608</v>
      </c>
      <c r="M53" s="10">
        <f t="shared" si="7"/>
        <v>14562.0393984</v>
      </c>
      <c r="N53" s="11">
        <f t="shared" si="43"/>
        <v>95490.573355007989</v>
      </c>
      <c r="O53" s="35">
        <f t="shared" si="20"/>
        <v>75722.60487168</v>
      </c>
      <c r="P53" s="10">
        <f t="shared" si="9"/>
        <v>8443.0704431923205</v>
      </c>
      <c r="Q53" s="10">
        <f t="shared" si="10"/>
        <v>15144.520974336001</v>
      </c>
      <c r="R53" s="11">
        <f t="shared" si="44"/>
        <v>99310.196289208325</v>
      </c>
      <c r="S53" s="35">
        <f t="shared" si="21"/>
        <v>78751.509066547209</v>
      </c>
      <c r="T53" s="10">
        <f t="shared" si="12"/>
        <v>8780.7932609200143</v>
      </c>
      <c r="U53" s="10">
        <f t="shared" si="13"/>
        <v>15750.301813309443</v>
      </c>
      <c r="V53" s="11">
        <f t="shared" si="45"/>
        <v>103282.60414077666</v>
      </c>
      <c r="W53" s="5">
        <f t="shared" si="46"/>
        <v>95637.52713203858</v>
      </c>
      <c r="X53" s="5">
        <f t="shared" si="47"/>
        <v>7969.7939276698826</v>
      </c>
    </row>
    <row r="54" spans="1:24" x14ac:dyDescent="0.25">
      <c r="A54" s="26" t="s">
        <v>307</v>
      </c>
      <c r="B54" s="27">
        <v>1</v>
      </c>
      <c r="C54" s="373">
        <f>+C234*$F$4</f>
        <v>32599.84</v>
      </c>
      <c r="D54" s="28">
        <f t="shared" si="0"/>
        <v>3634.8821600000001</v>
      </c>
      <c r="E54" s="28">
        <f t="shared" si="1"/>
        <v>6519.9680000000008</v>
      </c>
      <c r="F54" s="29">
        <f>SUM(C54:E54)</f>
        <v>42754.690159999998</v>
      </c>
      <c r="G54" s="37">
        <f t="shared" si="18"/>
        <v>33903.833599999998</v>
      </c>
      <c r="H54" s="28">
        <f t="shared" si="3"/>
        <v>3780.2774463999999</v>
      </c>
      <c r="I54" s="28">
        <f t="shared" si="4"/>
        <v>6780.7667199999996</v>
      </c>
      <c r="J54" s="29">
        <f>SUM(G54:I54)</f>
        <v>44464.877766400001</v>
      </c>
      <c r="K54" s="37">
        <f t="shared" si="19"/>
        <v>35259.986943999997</v>
      </c>
      <c r="L54" s="28">
        <f t="shared" si="6"/>
        <v>3931.4885442559998</v>
      </c>
      <c r="M54" s="28">
        <f t="shared" si="7"/>
        <v>7051.9973887999995</v>
      </c>
      <c r="N54" s="29">
        <f>SUM(K54:M54)</f>
        <v>46243.472877055996</v>
      </c>
      <c r="O54" s="37">
        <f t="shared" si="20"/>
        <v>36670.386421759998</v>
      </c>
      <c r="P54" s="28">
        <f t="shared" si="9"/>
        <v>4088.7480860262399</v>
      </c>
      <c r="Q54" s="28">
        <f t="shared" si="10"/>
        <v>7334.0772843519999</v>
      </c>
      <c r="R54" s="29">
        <f>SUM(O54:Q54)</f>
        <v>48093.211792138238</v>
      </c>
      <c r="S54" s="37">
        <f t="shared" si="21"/>
        <v>38137.201878630396</v>
      </c>
      <c r="T54" s="28">
        <f t="shared" si="12"/>
        <v>4252.2980094672894</v>
      </c>
      <c r="U54" s="28">
        <f t="shared" si="13"/>
        <v>7627.4403757260798</v>
      </c>
      <c r="V54" s="29">
        <f>SUM(S54:U54)</f>
        <v>50016.940263823766</v>
      </c>
      <c r="W54" s="5">
        <f t="shared" si="46"/>
        <v>46314.638571883595</v>
      </c>
      <c r="X54" s="5">
        <f t="shared" si="47"/>
        <v>3859.5532143236333</v>
      </c>
    </row>
    <row r="55" spans="1:24" x14ac:dyDescent="0.25">
      <c r="A55" s="24" t="s">
        <v>306</v>
      </c>
      <c r="B55" s="2">
        <v>2</v>
      </c>
      <c r="C55" s="374">
        <f t="shared" si="17"/>
        <v>33738.639999999999</v>
      </c>
      <c r="D55" s="7">
        <f t="shared" si="0"/>
        <v>3761.8583600000002</v>
      </c>
      <c r="E55" s="7">
        <f t="shared" si="1"/>
        <v>6747.7280000000001</v>
      </c>
      <c r="F55" s="8">
        <f t="shared" ref="F55:F64" si="48">SUM(C55:E55)</f>
        <v>44248.226360000001</v>
      </c>
      <c r="G55" s="34">
        <f t="shared" si="18"/>
        <v>35088.185599999997</v>
      </c>
      <c r="H55" s="7">
        <f t="shared" si="3"/>
        <v>3912.3326943999996</v>
      </c>
      <c r="I55" s="7">
        <f t="shared" si="4"/>
        <v>7017.6371199999994</v>
      </c>
      <c r="J55" s="8">
        <f t="shared" ref="J55:J64" si="49">SUM(G55:I55)</f>
        <v>46018.155414399997</v>
      </c>
      <c r="K55" s="34">
        <f t="shared" si="19"/>
        <v>36491.713023999997</v>
      </c>
      <c r="L55" s="7">
        <f t="shared" si="6"/>
        <v>4068.8260021759997</v>
      </c>
      <c r="M55" s="7">
        <f t="shared" si="7"/>
        <v>7298.3426048000001</v>
      </c>
      <c r="N55" s="8">
        <f t="shared" ref="N55:N64" si="50">SUM(K55:M55)</f>
        <v>47858.881630976</v>
      </c>
      <c r="O55" s="34">
        <f t="shared" si="20"/>
        <v>37951.381544960001</v>
      </c>
      <c r="P55" s="7">
        <f t="shared" si="9"/>
        <v>4231.5790422630398</v>
      </c>
      <c r="Q55" s="7">
        <f t="shared" si="10"/>
        <v>7590.2763089920008</v>
      </c>
      <c r="R55" s="8">
        <f t="shared" ref="R55:R64" si="51">SUM(O55:Q55)</f>
        <v>49773.236896215036</v>
      </c>
      <c r="S55" s="34">
        <f t="shared" si="21"/>
        <v>39469.4368067584</v>
      </c>
      <c r="T55" s="7">
        <f t="shared" si="12"/>
        <v>4400.8422039535617</v>
      </c>
      <c r="U55" s="7">
        <f t="shared" si="13"/>
        <v>7893.8873613516807</v>
      </c>
      <c r="V55" s="8">
        <f t="shared" ref="V55:V64" si="52">SUM(S55:U55)</f>
        <v>51764.166372063642</v>
      </c>
      <c r="W55" s="5"/>
      <c r="X55" s="5"/>
    </row>
    <row r="56" spans="1:24" x14ac:dyDescent="0.25">
      <c r="A56" s="24" t="s">
        <v>305</v>
      </c>
      <c r="B56" s="2">
        <v>3</v>
      </c>
      <c r="C56" s="374">
        <f t="shared" si="17"/>
        <v>35329.840000000004</v>
      </c>
      <c r="D56" s="7">
        <f t="shared" si="0"/>
        <v>3939.2771600000005</v>
      </c>
      <c r="E56" s="7">
        <f t="shared" si="1"/>
        <v>7065.9680000000008</v>
      </c>
      <c r="F56" s="8">
        <f t="shared" si="48"/>
        <v>46335.085160000002</v>
      </c>
      <c r="G56" s="34">
        <f t="shared" si="18"/>
        <v>36743.033600000002</v>
      </c>
      <c r="H56" s="7">
        <f t="shared" si="3"/>
        <v>4096.8482464000008</v>
      </c>
      <c r="I56" s="7">
        <f t="shared" si="4"/>
        <v>7348.6067200000007</v>
      </c>
      <c r="J56" s="8">
        <f t="shared" si="49"/>
        <v>48188.48856640001</v>
      </c>
      <c r="K56" s="34">
        <f t="shared" si="19"/>
        <v>38212.754944</v>
      </c>
      <c r="L56" s="7">
        <f t="shared" si="6"/>
        <v>4260.7221762560002</v>
      </c>
      <c r="M56" s="7">
        <f t="shared" si="7"/>
        <v>7642.5509888000006</v>
      </c>
      <c r="N56" s="8">
        <f t="shared" si="50"/>
        <v>50116.028109056002</v>
      </c>
      <c r="O56" s="34">
        <f t="shared" si="20"/>
        <v>39741.265141759999</v>
      </c>
      <c r="P56" s="7">
        <f t="shared" si="9"/>
        <v>4431.1510633062398</v>
      </c>
      <c r="Q56" s="7">
        <f t="shared" si="10"/>
        <v>7948.253028352</v>
      </c>
      <c r="R56" s="8">
        <f t="shared" si="51"/>
        <v>52120.669233418244</v>
      </c>
      <c r="S56" s="34">
        <f t="shared" si="21"/>
        <v>41330.915747430401</v>
      </c>
      <c r="T56" s="7">
        <f t="shared" si="12"/>
        <v>4608.3971058384896</v>
      </c>
      <c r="U56" s="7">
        <f t="shared" si="13"/>
        <v>8266.1831494860799</v>
      </c>
      <c r="V56" s="8">
        <f t="shared" si="52"/>
        <v>54205.496002754975</v>
      </c>
      <c r="W56" s="5"/>
      <c r="X56" s="5"/>
    </row>
    <row r="57" spans="1:24" x14ac:dyDescent="0.25">
      <c r="A57" s="24" t="s">
        <v>304</v>
      </c>
      <c r="B57" s="2">
        <v>4</v>
      </c>
      <c r="C57" s="374">
        <f t="shared" si="17"/>
        <v>36961.599999999999</v>
      </c>
      <c r="D57" s="7">
        <f t="shared" si="0"/>
        <v>4121.2183999999997</v>
      </c>
      <c r="E57" s="7">
        <f t="shared" si="1"/>
        <v>7392.32</v>
      </c>
      <c r="F57" s="8">
        <f t="shared" si="48"/>
        <v>48475.138399999996</v>
      </c>
      <c r="G57" s="34">
        <f t="shared" si="18"/>
        <v>38440.063999999998</v>
      </c>
      <c r="H57" s="7">
        <f t="shared" si="3"/>
        <v>4286.0671359999997</v>
      </c>
      <c r="I57" s="7">
        <f t="shared" si="4"/>
        <v>7688.0128000000004</v>
      </c>
      <c r="J57" s="8">
        <f t="shared" si="49"/>
        <v>50414.143935999993</v>
      </c>
      <c r="K57" s="34">
        <f t="shared" si="19"/>
        <v>39977.666559999998</v>
      </c>
      <c r="L57" s="7">
        <f t="shared" si="6"/>
        <v>4457.5098214399995</v>
      </c>
      <c r="M57" s="7">
        <f t="shared" si="7"/>
        <v>7995.5333119999996</v>
      </c>
      <c r="N57" s="8">
        <f t="shared" si="50"/>
        <v>52430.709693439996</v>
      </c>
      <c r="O57" s="34">
        <f t="shared" si="20"/>
        <v>41576.773222399999</v>
      </c>
      <c r="P57" s="7">
        <f t="shared" si="9"/>
        <v>4635.8102142976004</v>
      </c>
      <c r="Q57" s="7">
        <f t="shared" si="10"/>
        <v>8315.3546444799995</v>
      </c>
      <c r="R57" s="8">
        <f t="shared" si="51"/>
        <v>54527.938081177599</v>
      </c>
      <c r="S57" s="34">
        <f t="shared" si="21"/>
        <v>43239.844151295998</v>
      </c>
      <c r="T57" s="7">
        <f t="shared" si="12"/>
        <v>4821.242622869504</v>
      </c>
      <c r="U57" s="7">
        <f t="shared" si="13"/>
        <v>8647.9688302592003</v>
      </c>
      <c r="V57" s="8">
        <f t="shared" si="52"/>
        <v>56709.055604424706</v>
      </c>
      <c r="W57" s="5"/>
      <c r="X57" s="5"/>
    </row>
    <row r="58" spans="1:24" x14ac:dyDescent="0.25">
      <c r="A58" s="24" t="s">
        <v>303</v>
      </c>
      <c r="B58" s="2">
        <v>5</v>
      </c>
      <c r="C58" s="374">
        <f t="shared" si="17"/>
        <v>38222.080000000002</v>
      </c>
      <c r="D58" s="7">
        <f t="shared" si="0"/>
        <v>4261.7619199999999</v>
      </c>
      <c r="E58" s="7">
        <f t="shared" si="1"/>
        <v>7644.4160000000011</v>
      </c>
      <c r="F58" s="8">
        <f t="shared" si="48"/>
        <v>50128.257920000004</v>
      </c>
      <c r="G58" s="34">
        <f t="shared" si="18"/>
        <v>39750.963200000006</v>
      </c>
      <c r="H58" s="7">
        <f t="shared" si="3"/>
        <v>4432.232396800001</v>
      </c>
      <c r="I58" s="7">
        <f t="shared" si="4"/>
        <v>7950.1926400000011</v>
      </c>
      <c r="J58" s="8">
        <f t="shared" si="49"/>
        <v>52133.388236800005</v>
      </c>
      <c r="K58" s="34">
        <f t="shared" si="19"/>
        <v>41341.00172800001</v>
      </c>
      <c r="L58" s="7">
        <f t="shared" si="6"/>
        <v>4609.5216926720013</v>
      </c>
      <c r="M58" s="7">
        <f t="shared" si="7"/>
        <v>8268.200345600002</v>
      </c>
      <c r="N58" s="8">
        <f t="shared" si="50"/>
        <v>54218.723766272014</v>
      </c>
      <c r="O58" s="34">
        <f t="shared" si="20"/>
        <v>42994.641797120014</v>
      </c>
      <c r="P58" s="7">
        <f t="shared" si="9"/>
        <v>4793.9025603788814</v>
      </c>
      <c r="Q58" s="7">
        <f t="shared" si="10"/>
        <v>8598.9283594240023</v>
      </c>
      <c r="R58" s="8">
        <f t="shared" si="51"/>
        <v>56387.472716922901</v>
      </c>
      <c r="S58" s="34">
        <f t="shared" si="21"/>
        <v>44714.427469004819</v>
      </c>
      <c r="T58" s="7">
        <f t="shared" si="12"/>
        <v>4985.6586627940378</v>
      </c>
      <c r="U58" s="7">
        <f t="shared" si="13"/>
        <v>8942.8854938009645</v>
      </c>
      <c r="V58" s="8">
        <f t="shared" si="52"/>
        <v>58642.971625599821</v>
      </c>
      <c r="W58" s="5"/>
      <c r="X58" s="5"/>
    </row>
    <row r="59" spans="1:24" x14ac:dyDescent="0.25">
      <c r="A59" s="24" t="s">
        <v>302</v>
      </c>
      <c r="B59" s="2">
        <v>6</v>
      </c>
      <c r="C59" s="374">
        <f t="shared" si="17"/>
        <v>39468</v>
      </c>
      <c r="D59" s="7">
        <f t="shared" si="0"/>
        <v>4400.6819999999998</v>
      </c>
      <c r="E59" s="7">
        <f t="shared" si="1"/>
        <v>7893.6</v>
      </c>
      <c r="F59" s="8">
        <f t="shared" si="48"/>
        <v>51762.281999999999</v>
      </c>
      <c r="G59" s="34">
        <f t="shared" si="18"/>
        <v>41046.720000000001</v>
      </c>
      <c r="H59" s="7">
        <f t="shared" si="3"/>
        <v>4576.70928</v>
      </c>
      <c r="I59" s="7">
        <f t="shared" si="4"/>
        <v>8209.344000000001</v>
      </c>
      <c r="J59" s="8">
        <f t="shared" si="49"/>
        <v>53832.773280000009</v>
      </c>
      <c r="K59" s="34">
        <f t="shared" si="19"/>
        <v>42688.588800000005</v>
      </c>
      <c r="L59" s="7">
        <f t="shared" si="6"/>
        <v>4759.7776512000009</v>
      </c>
      <c r="M59" s="7">
        <f t="shared" si="7"/>
        <v>8537.7177600000014</v>
      </c>
      <c r="N59" s="8">
        <f t="shared" si="50"/>
        <v>55986.084211200003</v>
      </c>
      <c r="O59" s="34">
        <f t="shared" si="20"/>
        <v>44396.132352000008</v>
      </c>
      <c r="P59" s="7">
        <f t="shared" si="9"/>
        <v>4950.1687572480014</v>
      </c>
      <c r="Q59" s="7">
        <f t="shared" si="10"/>
        <v>8879.2264704000027</v>
      </c>
      <c r="R59" s="8">
        <f t="shared" si="51"/>
        <v>58225.527579648013</v>
      </c>
      <c r="S59" s="34">
        <f t="shared" si="21"/>
        <v>46171.977646080013</v>
      </c>
      <c r="T59" s="7">
        <f t="shared" si="12"/>
        <v>5148.1755075379215</v>
      </c>
      <c r="U59" s="7">
        <f t="shared" si="13"/>
        <v>9234.3955292160026</v>
      </c>
      <c r="V59" s="8">
        <f t="shared" si="52"/>
        <v>60554.548682833934</v>
      </c>
      <c r="W59" s="5"/>
      <c r="X59" s="5"/>
    </row>
    <row r="60" spans="1:24" x14ac:dyDescent="0.25">
      <c r="A60" s="24" t="s">
        <v>301</v>
      </c>
      <c r="B60" s="2">
        <v>7</v>
      </c>
      <c r="C60" s="374">
        <f t="shared" si="17"/>
        <v>40535.040000000001</v>
      </c>
      <c r="D60" s="7">
        <f t="shared" si="0"/>
        <v>4519.6569600000003</v>
      </c>
      <c r="E60" s="7">
        <f t="shared" si="1"/>
        <v>8107.0080000000007</v>
      </c>
      <c r="F60" s="8">
        <f t="shared" si="48"/>
        <v>53161.704960000003</v>
      </c>
      <c r="G60" s="34">
        <f t="shared" si="18"/>
        <v>42156.441600000006</v>
      </c>
      <c r="H60" s="7">
        <f t="shared" si="3"/>
        <v>4700.4432384000011</v>
      </c>
      <c r="I60" s="7">
        <f t="shared" si="4"/>
        <v>8431.2883200000015</v>
      </c>
      <c r="J60" s="8">
        <f t="shared" si="49"/>
        <v>55288.173158400008</v>
      </c>
      <c r="K60" s="34">
        <f t="shared" si="19"/>
        <v>43842.69926400001</v>
      </c>
      <c r="L60" s="7">
        <f t="shared" si="6"/>
        <v>4888.460967936001</v>
      </c>
      <c r="M60" s="7">
        <f t="shared" si="7"/>
        <v>8768.5398528000023</v>
      </c>
      <c r="N60" s="8">
        <f t="shared" si="50"/>
        <v>57499.70008473601</v>
      </c>
      <c r="O60" s="34">
        <f t="shared" si="20"/>
        <v>45596.407234560014</v>
      </c>
      <c r="P60" s="7">
        <f t="shared" si="9"/>
        <v>5083.9994066534418</v>
      </c>
      <c r="Q60" s="7">
        <f t="shared" si="10"/>
        <v>9119.281446912004</v>
      </c>
      <c r="R60" s="8">
        <f t="shared" si="51"/>
        <v>59799.688088125462</v>
      </c>
      <c r="S60" s="34">
        <f t="shared" si="21"/>
        <v>47420.26352394242</v>
      </c>
      <c r="T60" s="7">
        <f t="shared" si="12"/>
        <v>5287.3593829195797</v>
      </c>
      <c r="U60" s="7">
        <f t="shared" si="13"/>
        <v>9484.0527047884843</v>
      </c>
      <c r="V60" s="8">
        <f t="shared" si="52"/>
        <v>62191.675611650484</v>
      </c>
      <c r="W60" s="5"/>
      <c r="X60" s="5"/>
    </row>
    <row r="61" spans="1:24" x14ac:dyDescent="0.25">
      <c r="A61" s="24" t="s">
        <v>300</v>
      </c>
      <c r="B61" s="2">
        <v>8</v>
      </c>
      <c r="C61" s="374">
        <f t="shared" si="17"/>
        <v>41961.919999999998</v>
      </c>
      <c r="D61" s="7">
        <f t="shared" si="0"/>
        <v>4678.7540799999997</v>
      </c>
      <c r="E61" s="7">
        <f t="shared" si="1"/>
        <v>8392.384</v>
      </c>
      <c r="F61" s="8">
        <f t="shared" si="48"/>
        <v>55033.058079999995</v>
      </c>
      <c r="G61" s="34">
        <f t="shared" si="18"/>
        <v>43640.396800000002</v>
      </c>
      <c r="H61" s="7">
        <f t="shared" si="3"/>
        <v>4865.9042432000006</v>
      </c>
      <c r="I61" s="7">
        <f t="shared" si="4"/>
        <v>8728.0793600000015</v>
      </c>
      <c r="J61" s="8">
        <f t="shared" si="49"/>
        <v>57234.380403200004</v>
      </c>
      <c r="K61" s="34">
        <f t="shared" si="19"/>
        <v>45386.012672000004</v>
      </c>
      <c r="L61" s="7">
        <f t="shared" si="6"/>
        <v>5060.5404129280005</v>
      </c>
      <c r="M61" s="7">
        <f t="shared" si="7"/>
        <v>9077.2025344000012</v>
      </c>
      <c r="N61" s="8">
        <f t="shared" si="50"/>
        <v>59523.755619328003</v>
      </c>
      <c r="O61" s="34">
        <f t="shared" si="20"/>
        <v>47201.453178880009</v>
      </c>
      <c r="P61" s="7">
        <f t="shared" si="9"/>
        <v>5262.9620294451206</v>
      </c>
      <c r="Q61" s="7">
        <f t="shared" si="10"/>
        <v>9440.2906357760021</v>
      </c>
      <c r="R61" s="8">
        <f t="shared" si="51"/>
        <v>61904.705844101132</v>
      </c>
      <c r="S61" s="34">
        <f t="shared" si="21"/>
        <v>49089.511306035209</v>
      </c>
      <c r="T61" s="7">
        <f t="shared" si="12"/>
        <v>5473.480510622926</v>
      </c>
      <c r="U61" s="7">
        <f t="shared" si="13"/>
        <v>9817.9022612070421</v>
      </c>
      <c r="V61" s="8">
        <f t="shared" si="52"/>
        <v>64380.894077865174</v>
      </c>
      <c r="W61" s="5"/>
      <c r="X61" s="5"/>
    </row>
    <row r="62" spans="1:24" x14ac:dyDescent="0.25">
      <c r="A62" s="135" t="s">
        <v>299</v>
      </c>
      <c r="B62" s="2">
        <v>9</v>
      </c>
      <c r="C62" s="374">
        <f t="shared" si="17"/>
        <v>43344.08</v>
      </c>
      <c r="D62" s="7">
        <f t="shared" si="0"/>
        <v>4832.86492</v>
      </c>
      <c r="E62" s="7">
        <f t="shared" si="1"/>
        <v>8668.8160000000007</v>
      </c>
      <c r="F62" s="7">
        <f t="shared" si="48"/>
        <v>56845.760920000001</v>
      </c>
      <c r="G62" s="7">
        <f t="shared" si="18"/>
        <v>45077.843200000003</v>
      </c>
      <c r="H62" s="7">
        <f t="shared" si="3"/>
        <v>5026.1795168000008</v>
      </c>
      <c r="I62" s="7">
        <f t="shared" si="4"/>
        <v>9015.5686400000013</v>
      </c>
      <c r="J62" s="7">
        <f t="shared" si="49"/>
        <v>59119.591356800011</v>
      </c>
      <c r="K62" s="7">
        <f t="shared" si="19"/>
        <v>46880.956928000007</v>
      </c>
      <c r="L62" s="7">
        <f t="shared" si="6"/>
        <v>5227.2266974720005</v>
      </c>
      <c r="M62" s="7">
        <f t="shared" si="7"/>
        <v>9376.191385600001</v>
      </c>
      <c r="N62" s="7">
        <f t="shared" si="50"/>
        <v>61484.375011072014</v>
      </c>
      <c r="O62" s="7">
        <f t="shared" si="20"/>
        <v>48756.195205120006</v>
      </c>
      <c r="P62" s="7">
        <f t="shared" si="9"/>
        <v>5436.3157653708804</v>
      </c>
      <c r="Q62" s="7">
        <f t="shared" si="10"/>
        <v>9751.2390410240023</v>
      </c>
      <c r="R62" s="7">
        <f t="shared" si="51"/>
        <v>63943.750011514887</v>
      </c>
      <c r="S62" s="7">
        <f t="shared" si="21"/>
        <v>50706.44301332481</v>
      </c>
      <c r="T62" s="7">
        <f t="shared" si="12"/>
        <v>5653.7683959857168</v>
      </c>
      <c r="U62" s="7">
        <f t="shared" si="13"/>
        <v>10141.288602664963</v>
      </c>
      <c r="V62" s="7">
        <f t="shared" si="52"/>
        <v>66501.500011975484</v>
      </c>
      <c r="W62" s="5">
        <f t="shared" ref="W62:W70" si="53">AVERAGE(F62,J62,N62,R62,V62)</f>
        <v>61578.995462272476</v>
      </c>
      <c r="X62" s="5">
        <f t="shared" ref="X62:X70" si="54">SUM(F62,J62,N62,R62,V62)/$X$1</f>
        <v>5131.582955189373</v>
      </c>
    </row>
    <row r="63" spans="1:24" x14ac:dyDescent="0.25">
      <c r="A63" s="135" t="s">
        <v>298</v>
      </c>
      <c r="B63" s="2">
        <v>10</v>
      </c>
      <c r="C63" s="374">
        <f t="shared" si="17"/>
        <v>44512</v>
      </c>
      <c r="D63" s="7">
        <f t="shared" si="0"/>
        <v>4963.0879999999997</v>
      </c>
      <c r="E63" s="7">
        <f t="shared" si="1"/>
        <v>8902.4</v>
      </c>
      <c r="F63" s="7">
        <f t="shared" si="48"/>
        <v>58377.488000000005</v>
      </c>
      <c r="G63" s="7">
        <f t="shared" si="18"/>
        <v>46292.480000000003</v>
      </c>
      <c r="H63" s="7">
        <f t="shared" si="3"/>
        <v>5161.6115200000004</v>
      </c>
      <c r="I63" s="7">
        <f t="shared" si="4"/>
        <v>9258.496000000001</v>
      </c>
      <c r="J63" s="7">
        <f t="shared" si="49"/>
        <v>60712.587520000001</v>
      </c>
      <c r="K63" s="7">
        <f t="shared" si="19"/>
        <v>48144.179200000006</v>
      </c>
      <c r="L63" s="7">
        <f t="shared" si="6"/>
        <v>5368.0759808000012</v>
      </c>
      <c r="M63" s="7">
        <f t="shared" si="7"/>
        <v>9628.8358400000016</v>
      </c>
      <c r="N63" s="7">
        <f t="shared" si="50"/>
        <v>63141.091020800006</v>
      </c>
      <c r="O63" s="7">
        <f t="shared" si="20"/>
        <v>50069.946368000004</v>
      </c>
      <c r="P63" s="7">
        <f t="shared" si="9"/>
        <v>5582.799020032001</v>
      </c>
      <c r="Q63" s="7">
        <f t="shared" si="10"/>
        <v>10013.989273600002</v>
      </c>
      <c r="R63" s="7">
        <f t="shared" si="51"/>
        <v>65666.734661631999</v>
      </c>
      <c r="S63" s="7">
        <f t="shared" si="21"/>
        <v>52072.744222720008</v>
      </c>
      <c r="T63" s="7">
        <f t="shared" si="12"/>
        <v>5806.1109808332812</v>
      </c>
      <c r="U63" s="7">
        <f t="shared" si="13"/>
        <v>10414.548844544002</v>
      </c>
      <c r="V63" s="7">
        <f t="shared" si="52"/>
        <v>68293.404048097291</v>
      </c>
      <c r="W63" s="5">
        <f t="shared" si="53"/>
        <v>63238.261050105866</v>
      </c>
      <c r="X63" s="5">
        <f t="shared" si="54"/>
        <v>5269.8550875088222</v>
      </c>
    </row>
    <row r="64" spans="1:24" ht="15.75" thickBot="1" x14ac:dyDescent="0.3">
      <c r="A64" s="25" t="s">
        <v>297</v>
      </c>
      <c r="B64" s="9">
        <v>11</v>
      </c>
      <c r="C64" s="374">
        <f t="shared" si="17"/>
        <v>45690.32</v>
      </c>
      <c r="D64" s="10">
        <f t="shared" si="0"/>
        <v>5094.4706800000004</v>
      </c>
      <c r="E64" s="10">
        <f t="shared" si="1"/>
        <v>9138.0640000000003</v>
      </c>
      <c r="F64" s="11">
        <f t="shared" si="48"/>
        <v>59922.854679999997</v>
      </c>
      <c r="G64" s="35">
        <f t="shared" si="18"/>
        <v>47517.932800000002</v>
      </c>
      <c r="H64" s="10">
        <f t="shared" si="3"/>
        <v>5298.2495072000002</v>
      </c>
      <c r="I64" s="10">
        <f t="shared" si="4"/>
        <v>9503.5865600000016</v>
      </c>
      <c r="J64" s="11">
        <f t="shared" si="49"/>
        <v>62319.768867200008</v>
      </c>
      <c r="K64" s="35">
        <f t="shared" si="19"/>
        <v>49418.650112000003</v>
      </c>
      <c r="L64" s="10">
        <f t="shared" si="6"/>
        <v>5510.1794874880006</v>
      </c>
      <c r="M64" s="10">
        <f t="shared" si="7"/>
        <v>9883.730022400001</v>
      </c>
      <c r="N64" s="11">
        <f t="shared" si="50"/>
        <v>64812.559621888002</v>
      </c>
      <c r="O64" s="35">
        <f t="shared" si="20"/>
        <v>51395.396116480006</v>
      </c>
      <c r="P64" s="10">
        <f t="shared" si="9"/>
        <v>5730.5866669875204</v>
      </c>
      <c r="Q64" s="10">
        <f t="shared" si="10"/>
        <v>10279.079223296001</v>
      </c>
      <c r="R64" s="11">
        <f t="shared" si="51"/>
        <v>67405.062006763532</v>
      </c>
      <c r="S64" s="35">
        <f t="shared" si="21"/>
        <v>53451.211961139205</v>
      </c>
      <c r="T64" s="10">
        <f t="shared" si="12"/>
        <v>5959.8101336670215</v>
      </c>
      <c r="U64" s="10">
        <f t="shared" si="13"/>
        <v>10690.242392227841</v>
      </c>
      <c r="V64" s="11">
        <f t="shared" si="52"/>
        <v>70101.264487034074</v>
      </c>
      <c r="W64" s="5">
        <f t="shared" si="53"/>
        <v>64912.301932577124</v>
      </c>
      <c r="X64" s="5">
        <f t="shared" si="54"/>
        <v>5409.3584943814267</v>
      </c>
    </row>
    <row r="65" spans="1:24" x14ac:dyDescent="0.25">
      <c r="A65" s="24" t="s">
        <v>296</v>
      </c>
      <c r="B65" s="2">
        <v>1</v>
      </c>
      <c r="C65" s="373">
        <f>+C245*$F$4</f>
        <v>31111.600000000002</v>
      </c>
      <c r="D65" s="7">
        <f t="shared" si="0"/>
        <v>3468.9434000000001</v>
      </c>
      <c r="E65" s="7">
        <f t="shared" si="1"/>
        <v>6222.3200000000006</v>
      </c>
      <c r="F65" s="8">
        <f>SUM(C65:E65)</f>
        <v>40802.863400000002</v>
      </c>
      <c r="G65" s="34">
        <f t="shared" si="18"/>
        <v>32356.064000000002</v>
      </c>
      <c r="H65" s="7">
        <f t="shared" si="3"/>
        <v>3607.7011360000001</v>
      </c>
      <c r="I65" s="7">
        <f t="shared" si="4"/>
        <v>6471.2128000000012</v>
      </c>
      <c r="J65" s="8">
        <f>SUM(G65:I65)</f>
        <v>42434.977936000003</v>
      </c>
      <c r="K65" s="34">
        <f t="shared" si="19"/>
        <v>33650.306560000005</v>
      </c>
      <c r="L65" s="7">
        <f t="shared" si="6"/>
        <v>3752.0091814400007</v>
      </c>
      <c r="M65" s="7">
        <f t="shared" si="7"/>
        <v>6730.0613120000016</v>
      </c>
      <c r="N65" s="8">
        <f>SUM(K65:M65)</f>
        <v>44132.37705344001</v>
      </c>
      <c r="O65" s="34">
        <f t="shared" si="20"/>
        <v>34996.318822400004</v>
      </c>
      <c r="P65" s="7">
        <f t="shared" si="9"/>
        <v>3902.0895486976005</v>
      </c>
      <c r="Q65" s="7">
        <f t="shared" si="10"/>
        <v>6999.2637644800016</v>
      </c>
      <c r="R65" s="8">
        <f>SUM(O65:Q65)</f>
        <v>45897.67213557761</v>
      </c>
      <c r="S65" s="34">
        <f t="shared" si="21"/>
        <v>36396.171575296008</v>
      </c>
      <c r="T65" s="7">
        <f t="shared" si="12"/>
        <v>4058.1731306455049</v>
      </c>
      <c r="U65" s="7">
        <f t="shared" si="13"/>
        <v>7279.2343150592023</v>
      </c>
      <c r="V65" s="8">
        <f>SUM(S65:U65)</f>
        <v>47733.579021000711</v>
      </c>
      <c r="W65" s="5">
        <f t="shared" si="53"/>
        <v>44200.293909203669</v>
      </c>
      <c r="X65" s="5">
        <f t="shared" si="54"/>
        <v>3683.3578257669724</v>
      </c>
    </row>
    <row r="66" spans="1:24" x14ac:dyDescent="0.25">
      <c r="A66" s="24" t="s">
        <v>295</v>
      </c>
      <c r="B66" s="2">
        <v>2</v>
      </c>
      <c r="C66" s="374">
        <f t="shared" si="17"/>
        <v>32598.800000000003</v>
      </c>
      <c r="D66" s="7">
        <f t="shared" si="0"/>
        <v>3634.7662000000005</v>
      </c>
      <c r="E66" s="7">
        <f t="shared" si="1"/>
        <v>6519.7600000000011</v>
      </c>
      <c r="F66" s="8">
        <f t="shared" ref="F66:F77" si="55">SUM(C66:E66)</f>
        <v>42753.326200000003</v>
      </c>
      <c r="G66" s="34">
        <f t="shared" si="18"/>
        <v>33902.752000000008</v>
      </c>
      <c r="H66" s="7">
        <f t="shared" si="3"/>
        <v>3780.156848000001</v>
      </c>
      <c r="I66" s="7">
        <f t="shared" si="4"/>
        <v>6780.5504000000019</v>
      </c>
      <c r="J66" s="8">
        <f t="shared" ref="J66:J77" si="56">SUM(G66:I66)</f>
        <v>44463.459248000006</v>
      </c>
      <c r="K66" s="34">
        <f t="shared" si="19"/>
        <v>35258.862080000006</v>
      </c>
      <c r="L66" s="7">
        <f t="shared" si="6"/>
        <v>3931.3631219200006</v>
      </c>
      <c r="M66" s="7">
        <f t="shared" si="7"/>
        <v>7051.7724160000016</v>
      </c>
      <c r="N66" s="8">
        <f t="shared" ref="N66:N77" si="57">SUM(K66:M66)</f>
        <v>46241.997617920009</v>
      </c>
      <c r="O66" s="34">
        <f t="shared" si="20"/>
        <v>36669.216563200011</v>
      </c>
      <c r="P66" s="7">
        <f t="shared" si="9"/>
        <v>4088.6176467968012</v>
      </c>
      <c r="Q66" s="7">
        <f t="shared" si="10"/>
        <v>7333.8433126400023</v>
      </c>
      <c r="R66" s="8">
        <f t="shared" ref="R66:R77" si="58">SUM(O66:Q66)</f>
        <v>48091.677522636819</v>
      </c>
      <c r="S66" s="34">
        <f t="shared" si="21"/>
        <v>38135.985225728014</v>
      </c>
      <c r="T66" s="7">
        <f t="shared" si="12"/>
        <v>4252.1623526686735</v>
      </c>
      <c r="U66" s="7">
        <f t="shared" si="13"/>
        <v>7627.1970451456036</v>
      </c>
      <c r="V66" s="8">
        <f t="shared" ref="V66:V77" si="59">SUM(S66:U66)</f>
        <v>50015.344623542289</v>
      </c>
      <c r="W66" s="5">
        <f t="shared" si="53"/>
        <v>46313.161042419822</v>
      </c>
      <c r="X66" s="5">
        <f t="shared" si="54"/>
        <v>3859.4300868683185</v>
      </c>
    </row>
    <row r="67" spans="1:24" x14ac:dyDescent="0.25">
      <c r="A67" s="24" t="s">
        <v>294</v>
      </c>
      <c r="B67" s="2">
        <v>3</v>
      </c>
      <c r="C67" s="374">
        <f t="shared" si="17"/>
        <v>33663.760000000002</v>
      </c>
      <c r="D67" s="7">
        <f t="shared" si="0"/>
        <v>3753.5092400000003</v>
      </c>
      <c r="E67" s="7">
        <f t="shared" si="1"/>
        <v>6732.7520000000004</v>
      </c>
      <c r="F67" s="8">
        <f t="shared" si="55"/>
        <v>44150.021240000002</v>
      </c>
      <c r="G67" s="34">
        <f t="shared" si="18"/>
        <v>35010.310400000002</v>
      </c>
      <c r="H67" s="7">
        <f t="shared" si="3"/>
        <v>3903.6496096000001</v>
      </c>
      <c r="I67" s="7">
        <f t="shared" si="4"/>
        <v>7002.0620800000006</v>
      </c>
      <c r="J67" s="8">
        <f t="shared" si="56"/>
        <v>45916.022089600003</v>
      </c>
      <c r="K67" s="34">
        <f t="shared" si="19"/>
        <v>36410.722816000001</v>
      </c>
      <c r="L67" s="7">
        <f t="shared" si="6"/>
        <v>4059.7955939840003</v>
      </c>
      <c r="M67" s="7">
        <f t="shared" si="7"/>
        <v>7282.1445632000004</v>
      </c>
      <c r="N67" s="8">
        <f t="shared" si="57"/>
        <v>47752.662973184008</v>
      </c>
      <c r="O67" s="34">
        <f t="shared" si="20"/>
        <v>37867.151728640005</v>
      </c>
      <c r="P67" s="7">
        <f t="shared" si="9"/>
        <v>4222.187417743361</v>
      </c>
      <c r="Q67" s="7">
        <f t="shared" si="10"/>
        <v>7573.4303457280012</v>
      </c>
      <c r="R67" s="8">
        <f t="shared" si="58"/>
        <v>49662.769492111373</v>
      </c>
      <c r="S67" s="34">
        <f t="shared" si="21"/>
        <v>39381.837797785607</v>
      </c>
      <c r="T67" s="7">
        <f t="shared" si="12"/>
        <v>4391.0749144530955</v>
      </c>
      <c r="U67" s="7">
        <f t="shared" si="13"/>
        <v>7876.3675595571221</v>
      </c>
      <c r="V67" s="8">
        <f t="shared" si="59"/>
        <v>51649.280271795826</v>
      </c>
      <c r="W67" s="5">
        <f t="shared" si="53"/>
        <v>47826.151213338249</v>
      </c>
      <c r="X67" s="5">
        <f t="shared" si="54"/>
        <v>3985.5126011115208</v>
      </c>
    </row>
    <row r="68" spans="1:24" x14ac:dyDescent="0.25">
      <c r="A68" s="24" t="s">
        <v>293</v>
      </c>
      <c r="B68" s="2">
        <v>4</v>
      </c>
      <c r="C68" s="374">
        <f t="shared" si="17"/>
        <v>35289.279999999999</v>
      </c>
      <c r="D68" s="7">
        <f t="shared" si="0"/>
        <v>3934.7547199999999</v>
      </c>
      <c r="E68" s="7">
        <f t="shared" si="1"/>
        <v>7057.8559999999998</v>
      </c>
      <c r="F68" s="8">
        <f t="shared" si="55"/>
        <v>46281.890719999996</v>
      </c>
      <c r="G68" s="34">
        <f t="shared" si="18"/>
        <v>36700.851199999997</v>
      </c>
      <c r="H68" s="7">
        <f t="shared" si="3"/>
        <v>4092.1449087999999</v>
      </c>
      <c r="I68" s="7">
        <f t="shared" si="4"/>
        <v>7340.1702399999995</v>
      </c>
      <c r="J68" s="8">
        <f t="shared" si="56"/>
        <v>48133.166348799998</v>
      </c>
      <c r="K68" s="34">
        <f t="shared" si="19"/>
        <v>38168.885247999999</v>
      </c>
      <c r="L68" s="7">
        <f t="shared" si="6"/>
        <v>4255.8307051519996</v>
      </c>
      <c r="M68" s="7">
        <f t="shared" si="7"/>
        <v>7633.7770496000003</v>
      </c>
      <c r="N68" s="8">
        <f t="shared" si="57"/>
        <v>50058.493002752002</v>
      </c>
      <c r="O68" s="34">
        <f t="shared" si="20"/>
        <v>39695.640657919997</v>
      </c>
      <c r="P68" s="7">
        <f t="shared" si="9"/>
        <v>4426.0639333580793</v>
      </c>
      <c r="Q68" s="7">
        <f t="shared" si="10"/>
        <v>7939.1281315839997</v>
      </c>
      <c r="R68" s="8">
        <f t="shared" si="58"/>
        <v>52060.832722862076</v>
      </c>
      <c r="S68" s="34">
        <f t="shared" si="21"/>
        <v>41283.466284236798</v>
      </c>
      <c r="T68" s="7">
        <f t="shared" si="12"/>
        <v>4603.106490692403</v>
      </c>
      <c r="U68" s="7">
        <f t="shared" si="13"/>
        <v>8256.6932568473603</v>
      </c>
      <c r="V68" s="8">
        <f t="shared" si="59"/>
        <v>54143.266031776555</v>
      </c>
      <c r="W68" s="5">
        <f t="shared" si="53"/>
        <v>50135.529765238127</v>
      </c>
      <c r="X68" s="5">
        <f t="shared" si="54"/>
        <v>4177.9608137698433</v>
      </c>
    </row>
    <row r="69" spans="1:24" x14ac:dyDescent="0.25">
      <c r="A69" s="24" t="s">
        <v>292</v>
      </c>
      <c r="B69" s="2">
        <v>5</v>
      </c>
      <c r="C69" s="374">
        <f t="shared" si="17"/>
        <v>36963.68</v>
      </c>
      <c r="D69" s="7">
        <f t="shared" si="0"/>
        <v>4121.4503199999999</v>
      </c>
      <c r="E69" s="7">
        <f t="shared" si="1"/>
        <v>7392.7360000000008</v>
      </c>
      <c r="F69" s="8">
        <f t="shared" si="55"/>
        <v>48477.866320000001</v>
      </c>
      <c r="G69" s="34">
        <f t="shared" si="18"/>
        <v>38442.227200000001</v>
      </c>
      <c r="H69" s="7">
        <f t="shared" si="3"/>
        <v>4286.3083328000002</v>
      </c>
      <c r="I69" s="7">
        <f t="shared" si="4"/>
        <v>7688.4454400000004</v>
      </c>
      <c r="J69" s="8">
        <f t="shared" si="56"/>
        <v>50416.980972800004</v>
      </c>
      <c r="K69" s="34">
        <f t="shared" si="19"/>
        <v>39979.916288</v>
      </c>
      <c r="L69" s="7">
        <f t="shared" si="6"/>
        <v>4457.7606661119999</v>
      </c>
      <c r="M69" s="7">
        <f t="shared" si="7"/>
        <v>7995.9832576000008</v>
      </c>
      <c r="N69" s="8">
        <f t="shared" si="57"/>
        <v>52433.660211712006</v>
      </c>
      <c r="O69" s="34">
        <f t="shared" si="20"/>
        <v>41579.112939520004</v>
      </c>
      <c r="P69" s="7">
        <f t="shared" si="9"/>
        <v>4636.0710927564805</v>
      </c>
      <c r="Q69" s="7">
        <f t="shared" si="10"/>
        <v>8315.8225879040019</v>
      </c>
      <c r="R69" s="8">
        <f t="shared" si="58"/>
        <v>54531.006620180488</v>
      </c>
      <c r="S69" s="34">
        <f t="shared" si="21"/>
        <v>43242.277457100805</v>
      </c>
      <c r="T69" s="7">
        <f t="shared" si="12"/>
        <v>4821.5139364667402</v>
      </c>
      <c r="U69" s="7">
        <f t="shared" si="13"/>
        <v>8648.4554914201617</v>
      </c>
      <c r="V69" s="8">
        <f t="shared" si="59"/>
        <v>56712.246884987704</v>
      </c>
      <c r="W69" s="5">
        <f t="shared" si="53"/>
        <v>52514.352201936032</v>
      </c>
      <c r="X69" s="5">
        <f t="shared" si="54"/>
        <v>4376.1960168280029</v>
      </c>
    </row>
    <row r="70" spans="1:24" x14ac:dyDescent="0.25">
      <c r="A70" s="24" t="s">
        <v>291</v>
      </c>
      <c r="B70" s="2">
        <v>6</v>
      </c>
      <c r="C70" s="374">
        <f t="shared" si="17"/>
        <v>38317.760000000002</v>
      </c>
      <c r="D70" s="7">
        <f t="shared" si="0"/>
        <v>4272.4302400000006</v>
      </c>
      <c r="E70" s="7">
        <f t="shared" si="1"/>
        <v>7663.5520000000006</v>
      </c>
      <c r="F70" s="8">
        <f t="shared" si="55"/>
        <v>50253.742240000007</v>
      </c>
      <c r="G70" s="34">
        <f t="shared" si="18"/>
        <v>39850.470400000006</v>
      </c>
      <c r="H70" s="7">
        <f t="shared" si="3"/>
        <v>4443.3274496000004</v>
      </c>
      <c r="I70" s="7">
        <f t="shared" si="4"/>
        <v>7970.0940800000017</v>
      </c>
      <c r="J70" s="8">
        <f t="shared" si="56"/>
        <v>52263.891929600009</v>
      </c>
      <c r="K70" s="34">
        <f t="shared" si="19"/>
        <v>41444.489216000009</v>
      </c>
      <c r="L70" s="7">
        <f t="shared" si="6"/>
        <v>4621.0605475840011</v>
      </c>
      <c r="M70" s="7">
        <f t="shared" si="7"/>
        <v>8288.8978432000022</v>
      </c>
      <c r="N70" s="8">
        <f t="shared" si="57"/>
        <v>54354.447606784008</v>
      </c>
      <c r="O70" s="34">
        <f t="shared" si="20"/>
        <v>43102.268784640008</v>
      </c>
      <c r="P70" s="7">
        <f t="shared" si="9"/>
        <v>4805.9029694873607</v>
      </c>
      <c r="Q70" s="7">
        <f t="shared" si="10"/>
        <v>8620.4537569280019</v>
      </c>
      <c r="R70" s="8">
        <f t="shared" si="58"/>
        <v>56528.625511055368</v>
      </c>
      <c r="S70" s="34">
        <f t="shared" si="21"/>
        <v>44826.359536025608</v>
      </c>
      <c r="T70" s="7">
        <f t="shared" si="12"/>
        <v>4998.1390882668557</v>
      </c>
      <c r="U70" s="7">
        <f t="shared" si="13"/>
        <v>8965.2719072051223</v>
      </c>
      <c r="V70" s="8">
        <f t="shared" si="59"/>
        <v>58789.77053149759</v>
      </c>
      <c r="W70" s="5">
        <f t="shared" si="53"/>
        <v>54438.095563787399</v>
      </c>
      <c r="X70" s="5">
        <f t="shared" si="54"/>
        <v>4536.50796364895</v>
      </c>
    </row>
    <row r="71" spans="1:24" x14ac:dyDescent="0.25">
      <c r="A71" s="24" t="s">
        <v>290</v>
      </c>
      <c r="B71" s="2">
        <v>7</v>
      </c>
      <c r="C71" s="374">
        <f t="shared" si="17"/>
        <v>39773.760000000002</v>
      </c>
      <c r="D71" s="7">
        <f t="shared" si="0"/>
        <v>4434.7742400000006</v>
      </c>
      <c r="E71" s="7">
        <f t="shared" si="1"/>
        <v>7954.7520000000004</v>
      </c>
      <c r="F71" s="8">
        <f t="shared" si="55"/>
        <v>52163.286240000001</v>
      </c>
      <c r="G71" s="34">
        <f t="shared" si="18"/>
        <v>41364.710400000004</v>
      </c>
      <c r="H71" s="7">
        <f t="shared" si="3"/>
        <v>4612.1652096000007</v>
      </c>
      <c r="I71" s="7">
        <f t="shared" si="4"/>
        <v>8272.9420800000007</v>
      </c>
      <c r="J71" s="8">
        <f t="shared" si="56"/>
        <v>54249.817689600008</v>
      </c>
      <c r="K71" s="34">
        <f t="shared" si="19"/>
        <v>43019.298816000002</v>
      </c>
      <c r="L71" s="7">
        <f t="shared" si="6"/>
        <v>4796.6518179840004</v>
      </c>
      <c r="M71" s="7">
        <f t="shared" si="7"/>
        <v>8603.8597632000001</v>
      </c>
      <c r="N71" s="8">
        <f t="shared" si="57"/>
        <v>56419.810397184003</v>
      </c>
      <c r="O71" s="34">
        <f t="shared" si="20"/>
        <v>44740.070768640006</v>
      </c>
      <c r="P71" s="7">
        <f t="shared" si="9"/>
        <v>4988.5178907033605</v>
      </c>
      <c r="Q71" s="7">
        <f t="shared" si="10"/>
        <v>8948.0141537280015</v>
      </c>
      <c r="R71" s="8">
        <f t="shared" si="58"/>
        <v>58676.602813071368</v>
      </c>
      <c r="S71" s="34">
        <f t="shared" si="21"/>
        <v>46529.673599385605</v>
      </c>
      <c r="T71" s="7">
        <f t="shared" si="12"/>
        <v>5188.058606331495</v>
      </c>
      <c r="U71" s="7">
        <f t="shared" si="13"/>
        <v>9305.9347198771211</v>
      </c>
      <c r="V71" s="8">
        <f t="shared" si="59"/>
        <v>61023.666925594218</v>
      </c>
      <c r="W71" s="5"/>
      <c r="X71" s="5"/>
    </row>
    <row r="72" spans="1:24" x14ac:dyDescent="0.25">
      <c r="A72" s="24" t="s">
        <v>289</v>
      </c>
      <c r="B72" s="2">
        <v>8</v>
      </c>
      <c r="C72" s="374">
        <f t="shared" si="17"/>
        <v>40917.760000000002</v>
      </c>
      <c r="D72" s="7">
        <f t="shared" si="0"/>
        <v>4562.3302400000002</v>
      </c>
      <c r="E72" s="7">
        <f t="shared" si="1"/>
        <v>8183.5520000000006</v>
      </c>
      <c r="F72" s="8">
        <f t="shared" si="55"/>
        <v>53663.642240000008</v>
      </c>
      <c r="G72" s="34">
        <f t="shared" si="18"/>
        <v>42554.470400000006</v>
      </c>
      <c r="H72" s="7">
        <f t="shared" si="3"/>
        <v>4744.8234496000005</v>
      </c>
      <c r="I72" s="7">
        <f t="shared" si="4"/>
        <v>8510.8940800000018</v>
      </c>
      <c r="J72" s="8">
        <f t="shared" si="56"/>
        <v>55810.187929600012</v>
      </c>
      <c r="K72" s="34">
        <f t="shared" si="19"/>
        <v>44256.649216000005</v>
      </c>
      <c r="L72" s="7">
        <f t="shared" si="6"/>
        <v>4934.6163875840002</v>
      </c>
      <c r="M72" s="7">
        <f t="shared" si="7"/>
        <v>8851.3298432000011</v>
      </c>
      <c r="N72" s="8">
        <f t="shared" si="57"/>
        <v>58042.595446784006</v>
      </c>
      <c r="O72" s="34">
        <f t="shared" si="20"/>
        <v>46026.915184640005</v>
      </c>
      <c r="P72" s="7">
        <f t="shared" si="9"/>
        <v>5132.0010430873608</v>
      </c>
      <c r="Q72" s="7">
        <f t="shared" si="10"/>
        <v>9205.3830369280022</v>
      </c>
      <c r="R72" s="8">
        <f t="shared" si="58"/>
        <v>60364.299264655368</v>
      </c>
      <c r="S72" s="34">
        <f t="shared" si="21"/>
        <v>47867.991792025605</v>
      </c>
      <c r="T72" s="7">
        <f t="shared" si="12"/>
        <v>5337.2810848108547</v>
      </c>
      <c r="U72" s="7">
        <f t="shared" si="13"/>
        <v>9573.598358405121</v>
      </c>
      <c r="V72" s="8">
        <f t="shared" si="59"/>
        <v>62778.871235241582</v>
      </c>
      <c r="W72" s="5"/>
      <c r="X72" s="5"/>
    </row>
    <row r="73" spans="1:24" x14ac:dyDescent="0.25">
      <c r="A73" s="135" t="s">
        <v>288</v>
      </c>
      <c r="B73" s="2">
        <v>9</v>
      </c>
      <c r="C73" s="374">
        <f t="shared" si="17"/>
        <v>42397.68</v>
      </c>
      <c r="D73" s="7">
        <f t="shared" si="0"/>
        <v>4727.3413200000005</v>
      </c>
      <c r="E73" s="7">
        <f t="shared" si="1"/>
        <v>8479.5360000000001</v>
      </c>
      <c r="F73" s="7">
        <f t="shared" si="55"/>
        <v>55604.55732</v>
      </c>
      <c r="G73" s="7">
        <f t="shared" si="18"/>
        <v>44093.587200000002</v>
      </c>
      <c r="H73" s="7">
        <f t="shared" si="3"/>
        <v>4916.4349728000007</v>
      </c>
      <c r="I73" s="7">
        <f t="shared" si="4"/>
        <v>8818.7174400000004</v>
      </c>
      <c r="J73" s="7">
        <f t="shared" si="56"/>
        <v>57828.739612800004</v>
      </c>
      <c r="K73" s="7">
        <f t="shared" si="19"/>
        <v>45857.330688000002</v>
      </c>
      <c r="L73" s="7">
        <f t="shared" si="6"/>
        <v>5113.0923717120004</v>
      </c>
      <c r="M73" s="7">
        <f t="shared" si="7"/>
        <v>9171.4661376000004</v>
      </c>
      <c r="N73" s="7">
        <f t="shared" si="57"/>
        <v>60141.889197312004</v>
      </c>
      <c r="O73" s="7">
        <f t="shared" si="20"/>
        <v>47691.623915520002</v>
      </c>
      <c r="P73" s="7">
        <f t="shared" si="9"/>
        <v>5317.61606658048</v>
      </c>
      <c r="Q73" s="7">
        <f t="shared" si="10"/>
        <v>9538.3247831040007</v>
      </c>
      <c r="R73" s="7">
        <f t="shared" si="58"/>
        <v>62547.564765204479</v>
      </c>
      <c r="S73" s="7">
        <f t="shared" si="21"/>
        <v>49599.288872140802</v>
      </c>
      <c r="T73" s="7">
        <f t="shared" si="12"/>
        <v>5530.3207092436996</v>
      </c>
      <c r="U73" s="7">
        <f t="shared" si="13"/>
        <v>9919.8577744281611</v>
      </c>
      <c r="V73" s="7">
        <f t="shared" si="59"/>
        <v>65049.467355812667</v>
      </c>
      <c r="W73" s="5"/>
      <c r="X73" s="5"/>
    </row>
    <row r="74" spans="1:24" x14ac:dyDescent="0.25">
      <c r="A74" s="135" t="s">
        <v>287</v>
      </c>
      <c r="B74" s="2">
        <v>10</v>
      </c>
      <c r="C74" s="374">
        <f t="shared" si="17"/>
        <v>43900.480000000003</v>
      </c>
      <c r="D74" s="7">
        <f t="shared" ref="D74:D77" si="60">C74*$F$2</f>
        <v>4894.9035200000008</v>
      </c>
      <c r="E74" s="7">
        <f t="shared" ref="E74:E77" si="61">C74*$F$3</f>
        <v>8780.0960000000014</v>
      </c>
      <c r="F74" s="7">
        <f t="shared" si="55"/>
        <v>57575.479520000008</v>
      </c>
      <c r="G74" s="7">
        <f t="shared" si="18"/>
        <v>45656.499200000006</v>
      </c>
      <c r="H74" s="7">
        <f t="shared" ref="H74:H77" si="62">G74*$F$2</f>
        <v>5090.6996608000009</v>
      </c>
      <c r="I74" s="7">
        <f t="shared" ref="I74:I77" si="63">G74*$F$3</f>
        <v>9131.2998400000015</v>
      </c>
      <c r="J74" s="7">
        <f t="shared" si="56"/>
        <v>59878.49870080001</v>
      </c>
      <c r="K74" s="7">
        <f t="shared" si="19"/>
        <v>47482.759168000004</v>
      </c>
      <c r="L74" s="7">
        <f t="shared" ref="L74:L77" si="64">K74*$F$2</f>
        <v>5294.3276472320003</v>
      </c>
      <c r="M74" s="7">
        <f t="shared" ref="M74:M77" si="65">K74*$F$3</f>
        <v>9496.5518336000005</v>
      </c>
      <c r="N74" s="7">
        <f t="shared" si="57"/>
        <v>62273.638648832006</v>
      </c>
      <c r="O74" s="7">
        <f t="shared" si="20"/>
        <v>49382.069534720009</v>
      </c>
      <c r="P74" s="7">
        <f t="shared" ref="P74:P77" si="66">O74*$F$2</f>
        <v>5506.1007531212808</v>
      </c>
      <c r="Q74" s="7">
        <f t="shared" ref="Q74:Q77" si="67">O74*$F$3</f>
        <v>9876.4139069440025</v>
      </c>
      <c r="R74" s="7">
        <f t="shared" si="58"/>
        <v>64764.58419478529</v>
      </c>
      <c r="S74" s="7">
        <f t="shared" si="21"/>
        <v>51357.352316108809</v>
      </c>
      <c r="T74" s="7">
        <f t="shared" ref="T74:T77" si="68">S74*$F$2</f>
        <v>5726.3447832461325</v>
      </c>
      <c r="U74" s="7">
        <f t="shared" ref="U74:U77" si="69">S74*$F$3</f>
        <v>10271.470463221762</v>
      </c>
      <c r="V74" s="7">
        <f t="shared" si="59"/>
        <v>67355.167562576709</v>
      </c>
      <c r="W74" s="5"/>
      <c r="X74" s="5"/>
    </row>
    <row r="75" spans="1:24" x14ac:dyDescent="0.25">
      <c r="A75" s="24" t="s">
        <v>286</v>
      </c>
      <c r="B75" s="2">
        <v>11</v>
      </c>
      <c r="C75" s="374">
        <f t="shared" si="17"/>
        <v>45358.560000000005</v>
      </c>
      <c r="D75" s="7">
        <f t="shared" si="60"/>
        <v>5057.479440000001</v>
      </c>
      <c r="E75" s="7">
        <f t="shared" si="61"/>
        <v>9071.7120000000014</v>
      </c>
      <c r="F75" s="8">
        <f t="shared" si="55"/>
        <v>59487.751440000007</v>
      </c>
      <c r="G75" s="34">
        <f t="shared" ref="G75:G77" si="70">C75*$F$4</f>
        <v>47172.902400000006</v>
      </c>
      <c r="H75" s="7">
        <f t="shared" si="62"/>
        <v>5259.7786176000009</v>
      </c>
      <c r="I75" s="7">
        <f t="shared" si="63"/>
        <v>9434.5804800000024</v>
      </c>
      <c r="J75" s="8">
        <f t="shared" si="56"/>
        <v>61867.261497600011</v>
      </c>
      <c r="K75" s="34">
        <f t="shared" ref="K75:K77" si="71">G75*$F$4</f>
        <v>49059.818496000007</v>
      </c>
      <c r="L75" s="7">
        <f t="shared" si="64"/>
        <v>5470.1697623040009</v>
      </c>
      <c r="M75" s="7">
        <f t="shared" si="65"/>
        <v>9811.9636992000014</v>
      </c>
      <c r="N75" s="8">
        <f t="shared" si="57"/>
        <v>64341.95195750401</v>
      </c>
      <c r="O75" s="34">
        <f t="shared" ref="O75:O77" si="72">K75*$F$4</f>
        <v>51022.211235840012</v>
      </c>
      <c r="P75" s="7">
        <f t="shared" si="66"/>
        <v>5688.9765527961617</v>
      </c>
      <c r="Q75" s="7">
        <f t="shared" si="67"/>
        <v>10204.442247168003</v>
      </c>
      <c r="R75" s="8">
        <f t="shared" si="58"/>
        <v>66915.630035804177</v>
      </c>
      <c r="S75" s="34">
        <f t="shared" ref="S75:S77" si="73">O75*$F$4</f>
        <v>53063.099685273613</v>
      </c>
      <c r="T75" s="7">
        <f t="shared" si="68"/>
        <v>5916.535614908008</v>
      </c>
      <c r="U75" s="7">
        <f t="shared" si="69"/>
        <v>10612.619937054724</v>
      </c>
      <c r="V75" s="8">
        <f t="shared" si="59"/>
        <v>69592.255237236343</v>
      </c>
      <c r="W75" s="5"/>
      <c r="X75" s="5"/>
    </row>
    <row r="76" spans="1:24" x14ac:dyDescent="0.25">
      <c r="A76" s="135" t="s">
        <v>285</v>
      </c>
      <c r="B76" s="2">
        <v>12</v>
      </c>
      <c r="C76" s="374">
        <f t="shared" ref="C76:C77" si="74">+C256*$F$4</f>
        <v>46580.560000000005</v>
      </c>
      <c r="D76" s="7">
        <f t="shared" si="60"/>
        <v>5193.7324400000007</v>
      </c>
      <c r="E76" s="7">
        <f t="shared" si="61"/>
        <v>9316.112000000001</v>
      </c>
      <c r="F76" s="7">
        <f t="shared" si="55"/>
        <v>61090.404440000006</v>
      </c>
      <c r="G76" s="7">
        <f t="shared" si="70"/>
        <v>48443.782400000004</v>
      </c>
      <c r="H76" s="7">
        <f t="shared" si="62"/>
        <v>5401.4817376000001</v>
      </c>
      <c r="I76" s="7">
        <f t="shared" si="63"/>
        <v>9688.7564800000018</v>
      </c>
      <c r="J76" s="7">
        <f t="shared" si="56"/>
        <v>63534.020617600007</v>
      </c>
      <c r="K76" s="7">
        <f t="shared" si="71"/>
        <v>50381.533696000006</v>
      </c>
      <c r="L76" s="7">
        <f t="shared" si="64"/>
        <v>5617.5410071040005</v>
      </c>
      <c r="M76" s="7">
        <f t="shared" si="65"/>
        <v>10076.306739200001</v>
      </c>
      <c r="N76" s="7">
        <f t="shared" si="57"/>
        <v>66075.381442304002</v>
      </c>
      <c r="O76" s="7">
        <f t="shared" si="72"/>
        <v>52396.795043840008</v>
      </c>
      <c r="P76" s="7">
        <f t="shared" si="66"/>
        <v>5842.2426473881605</v>
      </c>
      <c r="Q76" s="7">
        <f t="shared" si="67"/>
        <v>10479.359008768002</v>
      </c>
      <c r="R76" s="7">
        <f t="shared" si="58"/>
        <v>68718.39669999617</v>
      </c>
      <c r="S76" s="7">
        <f t="shared" si="73"/>
        <v>54492.666845593609</v>
      </c>
      <c r="T76" s="7">
        <f t="shared" si="68"/>
        <v>6075.9323532836879</v>
      </c>
      <c r="U76" s="7">
        <f t="shared" si="69"/>
        <v>10898.533369118722</v>
      </c>
      <c r="V76" s="7">
        <f t="shared" si="59"/>
        <v>71467.132567996014</v>
      </c>
      <c r="W76" s="5"/>
      <c r="X76" s="5"/>
    </row>
    <row r="77" spans="1:24" x14ac:dyDescent="0.25">
      <c r="A77" s="135" t="s">
        <v>284</v>
      </c>
      <c r="B77" s="2">
        <v>13</v>
      </c>
      <c r="C77" s="374">
        <f t="shared" si="74"/>
        <v>47829.599999999999</v>
      </c>
      <c r="D77" s="7">
        <f t="shared" si="60"/>
        <v>5333.0003999999999</v>
      </c>
      <c r="E77" s="7">
        <f t="shared" si="61"/>
        <v>9565.92</v>
      </c>
      <c r="F77" s="7">
        <f t="shared" si="55"/>
        <v>62728.520399999994</v>
      </c>
      <c r="G77" s="7">
        <f t="shared" si="70"/>
        <v>49742.784</v>
      </c>
      <c r="H77" s="7">
        <f t="shared" si="62"/>
        <v>5546.3204160000005</v>
      </c>
      <c r="I77" s="7">
        <f t="shared" si="63"/>
        <v>9948.5568000000003</v>
      </c>
      <c r="J77" s="7">
        <f t="shared" si="56"/>
        <v>65237.661216</v>
      </c>
      <c r="K77" s="7">
        <f t="shared" si="71"/>
        <v>51732.495360000001</v>
      </c>
      <c r="L77" s="7">
        <f t="shared" si="64"/>
        <v>5768.1732326400006</v>
      </c>
      <c r="M77" s="7">
        <f t="shared" si="65"/>
        <v>10346.499072000001</v>
      </c>
      <c r="N77" s="7">
        <f t="shared" si="57"/>
        <v>67847.167664640001</v>
      </c>
      <c r="O77" s="7">
        <f t="shared" si="72"/>
        <v>53801.795174400002</v>
      </c>
      <c r="P77" s="7">
        <f t="shared" si="66"/>
        <v>5998.9001619456003</v>
      </c>
      <c r="Q77" s="7">
        <f t="shared" si="67"/>
        <v>10760.359034880001</v>
      </c>
      <c r="R77" s="7">
        <f t="shared" si="58"/>
        <v>70561.054371225604</v>
      </c>
      <c r="S77" s="7">
        <f t="shared" si="73"/>
        <v>55953.866981376006</v>
      </c>
      <c r="T77" s="7">
        <f t="shared" si="68"/>
        <v>6238.8561684234246</v>
      </c>
      <c r="U77" s="7">
        <f t="shared" si="69"/>
        <v>11190.773396275203</v>
      </c>
      <c r="V77" s="7">
        <f t="shared" si="59"/>
        <v>73383.496546074632</v>
      </c>
      <c r="W77" s="5"/>
      <c r="X77" s="5"/>
    </row>
    <row r="78" spans="1:24" x14ac:dyDescent="0.25">
      <c r="A78" s="127" t="s">
        <v>270</v>
      </c>
      <c r="B78" s="2"/>
      <c r="C78" s="34">
        <v>0</v>
      </c>
      <c r="D78" s="7"/>
      <c r="E78" s="7"/>
      <c r="F78" s="8"/>
      <c r="G78" s="34"/>
      <c r="H78" s="7"/>
      <c r="I78" s="7"/>
      <c r="J78" s="8">
        <f t="shared" ref="J78:J79" si="75">$J$70</f>
        <v>52263.891929600009</v>
      </c>
      <c r="K78" s="34"/>
      <c r="L78" s="7"/>
      <c r="M78" s="7"/>
      <c r="N78" s="8">
        <f t="shared" ref="N78:N79" si="76">$N$70</f>
        <v>54354.447606784008</v>
      </c>
      <c r="O78" s="34"/>
      <c r="P78" s="7"/>
      <c r="Q78" s="7"/>
      <c r="R78" s="8">
        <f t="shared" ref="R78:R79" si="77">$R$70</f>
        <v>56528.625511055368</v>
      </c>
      <c r="S78" s="34"/>
      <c r="T78" s="7"/>
      <c r="U78" s="7"/>
      <c r="V78" s="8">
        <f t="shared" ref="V78:V79" si="78">$V$70</f>
        <v>58789.77053149759</v>
      </c>
      <c r="W78" s="5"/>
      <c r="X78" s="5"/>
    </row>
    <row r="79" spans="1:24" ht="15.75" thickBot="1" x14ac:dyDescent="0.3">
      <c r="A79" s="127" t="s">
        <v>270</v>
      </c>
      <c r="B79" s="2"/>
      <c r="C79" s="34">
        <v>0</v>
      </c>
      <c r="D79" s="7"/>
      <c r="E79" s="7"/>
      <c r="F79" s="8"/>
      <c r="G79" s="34"/>
      <c r="H79" s="7"/>
      <c r="I79" s="7"/>
      <c r="J79" s="8">
        <f t="shared" si="75"/>
        <v>52263.891929600009</v>
      </c>
      <c r="K79" s="34"/>
      <c r="L79" s="7"/>
      <c r="M79" s="7"/>
      <c r="N79" s="8">
        <f t="shared" si="76"/>
        <v>54354.447606784008</v>
      </c>
      <c r="O79" s="34"/>
      <c r="P79" s="7"/>
      <c r="Q79" s="7"/>
      <c r="R79" s="8">
        <f t="shared" si="77"/>
        <v>56528.625511055368</v>
      </c>
      <c r="S79" s="34"/>
      <c r="T79" s="7"/>
      <c r="U79" s="7"/>
      <c r="V79" s="8">
        <f t="shared" si="78"/>
        <v>58789.77053149759</v>
      </c>
      <c r="W79" s="5"/>
      <c r="X79" s="5"/>
    </row>
    <row r="80" spans="1:24" x14ac:dyDescent="0.25">
      <c r="A80" s="26" t="s">
        <v>316</v>
      </c>
      <c r="B80" s="27">
        <v>1</v>
      </c>
      <c r="C80" s="373">
        <f>+C260*$F$4</f>
        <v>49905.440000000002</v>
      </c>
      <c r="D80" s="28">
        <f t="shared" ref="D80:D88" si="79">C80*$F$2</f>
        <v>5564.4565600000005</v>
      </c>
      <c r="E80" s="28">
        <f t="shared" ref="E80:E88" si="80">C80*$F$3</f>
        <v>9981.0880000000016</v>
      </c>
      <c r="F80" s="29">
        <f t="shared" ref="F80:F88" si="81">SUM(C80:E80)</f>
        <v>65450.984560000004</v>
      </c>
      <c r="G80" s="37">
        <f t="shared" ref="G80:G88" si="82">C80*$F$4</f>
        <v>51901.657600000006</v>
      </c>
      <c r="H80" s="28">
        <f t="shared" ref="H80:H88" si="83">G80*$F$2</f>
        <v>5787.0348224000008</v>
      </c>
      <c r="I80" s="28">
        <f t="shared" ref="I80:I88" si="84">G80*$F$3</f>
        <v>10380.331520000002</v>
      </c>
      <c r="J80" s="29">
        <f t="shared" ref="J80:J88" si="85">SUM(G80:I80)</f>
        <v>68069.023942400017</v>
      </c>
      <c r="K80" s="37">
        <f t="shared" ref="K80:K88" si="86">G80*$F$4</f>
        <v>53977.723904000006</v>
      </c>
      <c r="L80" s="28">
        <f t="shared" ref="L80:L88" si="87">K80*$F$2</f>
        <v>6018.5162152960011</v>
      </c>
      <c r="M80" s="28">
        <f t="shared" ref="M80:M88" si="88">K80*$F$3</f>
        <v>10795.544780800003</v>
      </c>
      <c r="N80" s="29">
        <f t="shared" ref="N80:N88" si="89">SUM(K80:M80)</f>
        <v>70791.784900096012</v>
      </c>
      <c r="O80" s="37">
        <f t="shared" ref="O80:O88" si="90">K80*$F$4</f>
        <v>56136.832860160008</v>
      </c>
      <c r="P80" s="28">
        <f t="shared" ref="P80:P88" si="91">O80*$F$2</f>
        <v>6259.2568639078409</v>
      </c>
      <c r="Q80" s="28">
        <f t="shared" ref="Q80:Q88" si="92">O80*$F$3</f>
        <v>11227.366572032002</v>
      </c>
      <c r="R80" s="29">
        <f t="shared" ref="R80:R88" si="93">SUM(O80:Q80)</f>
        <v>73623.456296099845</v>
      </c>
      <c r="S80" s="37">
        <f t="shared" ref="S80:S88" si="94">O80*$F$4</f>
        <v>58382.306174566409</v>
      </c>
      <c r="T80" s="28">
        <f t="shared" ref="T80:T88" si="95">S80*$F$2</f>
        <v>6509.627138464155</v>
      </c>
      <c r="U80" s="28">
        <f t="shared" ref="U80:U88" si="96">S80*$F$3</f>
        <v>11676.461234913282</v>
      </c>
      <c r="V80" s="29">
        <f t="shared" ref="V80:V88" si="97">SUM(S80:U80)</f>
        <v>76568.394547943841</v>
      </c>
      <c r="W80" s="5">
        <f t="shared" ref="W80:W88" si="98">AVERAGE(F80,J80,N80,R80,V80)</f>
        <v>70900.72884930794</v>
      </c>
      <c r="X80" s="5">
        <f t="shared" ref="X80:X88" si="99">SUM(F80,J80,N80,R80,V80)/$X$1</f>
        <v>5908.394070775661</v>
      </c>
    </row>
    <row r="81" spans="1:24" x14ac:dyDescent="0.25">
      <c r="A81" s="24" t="s">
        <v>315</v>
      </c>
      <c r="B81" s="2">
        <v>2</v>
      </c>
      <c r="C81" s="374">
        <f t="shared" ref="C81:C88" si="100">+C261*$F$4</f>
        <v>51960.480000000003</v>
      </c>
      <c r="D81" s="7">
        <f t="shared" si="79"/>
        <v>5793.5935200000004</v>
      </c>
      <c r="E81" s="7">
        <f t="shared" si="80"/>
        <v>10392.096000000001</v>
      </c>
      <c r="F81" s="8">
        <f t="shared" si="81"/>
        <v>68146.16952000001</v>
      </c>
      <c r="G81" s="34">
        <f t="shared" si="82"/>
        <v>54038.899200000007</v>
      </c>
      <c r="H81" s="7">
        <f t="shared" si="83"/>
        <v>6025.3372608000009</v>
      </c>
      <c r="I81" s="7">
        <f t="shared" si="84"/>
        <v>10807.779840000003</v>
      </c>
      <c r="J81" s="8">
        <f t="shared" si="85"/>
        <v>70872.016300800009</v>
      </c>
      <c r="K81" s="34">
        <f t="shared" si="86"/>
        <v>56200.455168000008</v>
      </c>
      <c r="L81" s="7">
        <f t="shared" si="87"/>
        <v>6266.3507512320011</v>
      </c>
      <c r="M81" s="7">
        <f t="shared" si="88"/>
        <v>11240.091033600002</v>
      </c>
      <c r="N81" s="8">
        <f t="shared" si="89"/>
        <v>73706.896952832001</v>
      </c>
      <c r="O81" s="34">
        <f t="shared" si="90"/>
        <v>58448.473374720008</v>
      </c>
      <c r="P81" s="7">
        <f t="shared" si="91"/>
        <v>6517.0047812812809</v>
      </c>
      <c r="Q81" s="7">
        <f t="shared" si="92"/>
        <v>11689.694674944003</v>
      </c>
      <c r="R81" s="8">
        <f t="shared" si="93"/>
        <v>76655.172830945288</v>
      </c>
      <c r="S81" s="34">
        <f t="shared" si="94"/>
        <v>60786.412309708809</v>
      </c>
      <c r="T81" s="7">
        <f t="shared" si="95"/>
        <v>6777.6849725325319</v>
      </c>
      <c r="U81" s="7">
        <f t="shared" si="96"/>
        <v>12157.282461941762</v>
      </c>
      <c r="V81" s="8">
        <f t="shared" si="97"/>
        <v>79721.379744183112</v>
      </c>
      <c r="W81" s="5">
        <f t="shared" si="98"/>
        <v>73820.327069752078</v>
      </c>
      <c r="X81" s="5">
        <f t="shared" si="99"/>
        <v>6151.6939224793405</v>
      </c>
    </row>
    <row r="82" spans="1:24" x14ac:dyDescent="0.25">
      <c r="A82" s="24" t="s">
        <v>314</v>
      </c>
      <c r="B82" s="2">
        <v>3</v>
      </c>
      <c r="C82" s="374">
        <f t="shared" si="100"/>
        <v>54031.12</v>
      </c>
      <c r="D82" s="7">
        <f t="shared" si="79"/>
        <v>6024.4698800000006</v>
      </c>
      <c r="E82" s="7">
        <f t="shared" si="80"/>
        <v>10806.224000000002</v>
      </c>
      <c r="F82" s="8">
        <f t="shared" si="81"/>
        <v>70861.813880000002</v>
      </c>
      <c r="G82" s="34">
        <f t="shared" si="82"/>
        <v>56192.364800000003</v>
      </c>
      <c r="H82" s="7">
        <f t="shared" si="83"/>
        <v>6265.4486752000003</v>
      </c>
      <c r="I82" s="7">
        <f t="shared" si="84"/>
        <v>11238.472960000001</v>
      </c>
      <c r="J82" s="8">
        <f t="shared" si="85"/>
        <v>73696.286435200003</v>
      </c>
      <c r="K82" s="34">
        <f t="shared" si="86"/>
        <v>58440.059392000003</v>
      </c>
      <c r="L82" s="7">
        <f t="shared" si="87"/>
        <v>6516.0666222080008</v>
      </c>
      <c r="M82" s="7">
        <f t="shared" si="88"/>
        <v>11688.011878400001</v>
      </c>
      <c r="N82" s="8">
        <f t="shared" si="89"/>
        <v>76644.137892608007</v>
      </c>
      <c r="O82" s="34">
        <f t="shared" si="90"/>
        <v>60777.661767680002</v>
      </c>
      <c r="P82" s="7">
        <f t="shared" si="91"/>
        <v>6776.7092870963206</v>
      </c>
      <c r="Q82" s="7">
        <f t="shared" si="92"/>
        <v>12155.532353536</v>
      </c>
      <c r="R82" s="8">
        <f t="shared" si="93"/>
        <v>79709.903408312326</v>
      </c>
      <c r="S82" s="34">
        <f t="shared" si="94"/>
        <v>63208.768238387202</v>
      </c>
      <c r="T82" s="7">
        <f t="shared" si="95"/>
        <v>7047.777658580173</v>
      </c>
      <c r="U82" s="7">
        <f t="shared" si="96"/>
        <v>12641.75364767744</v>
      </c>
      <c r="V82" s="8">
        <f t="shared" si="97"/>
        <v>82898.299544644819</v>
      </c>
      <c r="W82" s="5">
        <f t="shared" si="98"/>
        <v>76762.088232153037</v>
      </c>
      <c r="X82" s="5">
        <f t="shared" si="99"/>
        <v>6396.8406860127534</v>
      </c>
    </row>
    <row r="83" spans="1:24" x14ac:dyDescent="0.25">
      <c r="A83" s="24" t="s">
        <v>313</v>
      </c>
      <c r="B83" s="2">
        <v>4</v>
      </c>
      <c r="C83" s="374">
        <f t="shared" si="100"/>
        <v>56122.560000000005</v>
      </c>
      <c r="D83" s="7">
        <f t="shared" si="79"/>
        <v>6257.6654400000007</v>
      </c>
      <c r="E83" s="7">
        <f t="shared" si="80"/>
        <v>11224.512000000002</v>
      </c>
      <c r="F83" s="8">
        <f t="shared" si="81"/>
        <v>73604.737440000012</v>
      </c>
      <c r="G83" s="34">
        <f t="shared" si="82"/>
        <v>58367.462400000004</v>
      </c>
      <c r="H83" s="7">
        <f t="shared" si="83"/>
        <v>6507.9720576000009</v>
      </c>
      <c r="I83" s="7">
        <f t="shared" si="84"/>
        <v>11673.492480000001</v>
      </c>
      <c r="J83" s="8">
        <f t="shared" si="85"/>
        <v>76548.926937600016</v>
      </c>
      <c r="K83" s="34">
        <f t="shared" si="86"/>
        <v>60702.160896000009</v>
      </c>
      <c r="L83" s="7">
        <f t="shared" si="87"/>
        <v>6768.2909399040009</v>
      </c>
      <c r="M83" s="7">
        <f t="shared" si="88"/>
        <v>12140.432179200003</v>
      </c>
      <c r="N83" s="8">
        <f t="shared" si="89"/>
        <v>79610.884015104006</v>
      </c>
      <c r="O83" s="34">
        <f t="shared" si="90"/>
        <v>63130.247331840008</v>
      </c>
      <c r="P83" s="7">
        <f t="shared" si="91"/>
        <v>7039.0225775001609</v>
      </c>
      <c r="Q83" s="7">
        <f t="shared" si="92"/>
        <v>12626.049466368002</v>
      </c>
      <c r="R83" s="8">
        <f t="shared" si="93"/>
        <v>82795.319375708175</v>
      </c>
      <c r="S83" s="34">
        <f t="shared" si="94"/>
        <v>65655.457225113612</v>
      </c>
      <c r="T83" s="7">
        <f t="shared" si="95"/>
        <v>7320.5834806001676</v>
      </c>
      <c r="U83" s="7">
        <f t="shared" si="96"/>
        <v>13131.091445022723</v>
      </c>
      <c r="V83" s="8">
        <f t="shared" si="97"/>
        <v>86107.132150736506</v>
      </c>
      <c r="W83" s="5">
        <f t="shared" si="98"/>
        <v>79733.399983829746</v>
      </c>
      <c r="X83" s="5">
        <f t="shared" si="99"/>
        <v>6644.4499986524788</v>
      </c>
    </row>
    <row r="84" spans="1:24" x14ac:dyDescent="0.25">
      <c r="A84" s="24" t="s">
        <v>312</v>
      </c>
      <c r="B84" s="2">
        <v>5</v>
      </c>
      <c r="C84" s="374">
        <f t="shared" si="100"/>
        <v>58334.64</v>
      </c>
      <c r="D84" s="7">
        <f t="shared" si="79"/>
        <v>6504.3123599999999</v>
      </c>
      <c r="E84" s="7">
        <f t="shared" si="80"/>
        <v>11666.928</v>
      </c>
      <c r="F84" s="8">
        <f t="shared" si="81"/>
        <v>76505.880359999996</v>
      </c>
      <c r="G84" s="34">
        <f t="shared" si="82"/>
        <v>60668.025600000001</v>
      </c>
      <c r="H84" s="7">
        <f t="shared" si="83"/>
        <v>6764.4848544000006</v>
      </c>
      <c r="I84" s="7">
        <f t="shared" si="84"/>
        <v>12133.60512</v>
      </c>
      <c r="J84" s="8">
        <f t="shared" si="85"/>
        <v>79566.115574399999</v>
      </c>
      <c r="K84" s="34">
        <f t="shared" si="86"/>
        <v>63094.746623999999</v>
      </c>
      <c r="L84" s="7">
        <f t="shared" si="87"/>
        <v>7035.064248576</v>
      </c>
      <c r="M84" s="7">
        <f t="shared" si="88"/>
        <v>12618.9493248</v>
      </c>
      <c r="N84" s="8">
        <f t="shared" si="89"/>
        <v>82748.760197375988</v>
      </c>
      <c r="O84" s="34">
        <f t="shared" si="90"/>
        <v>65618.536488960002</v>
      </c>
      <c r="P84" s="7">
        <f t="shared" si="91"/>
        <v>7316.4668185190403</v>
      </c>
      <c r="Q84" s="7">
        <f t="shared" si="92"/>
        <v>13123.707297792002</v>
      </c>
      <c r="R84" s="8">
        <f t="shared" si="93"/>
        <v>86058.710605271044</v>
      </c>
      <c r="S84" s="34">
        <f t="shared" si="94"/>
        <v>68243.2779485184</v>
      </c>
      <c r="T84" s="7">
        <f t="shared" si="95"/>
        <v>7609.1254912598015</v>
      </c>
      <c r="U84" s="7">
        <f t="shared" si="96"/>
        <v>13648.655589703681</v>
      </c>
      <c r="V84" s="8">
        <f t="shared" si="97"/>
        <v>89501.059029481868</v>
      </c>
      <c r="W84" s="5">
        <f t="shared" si="98"/>
        <v>82876.105153305776</v>
      </c>
      <c r="X84" s="5">
        <f t="shared" si="99"/>
        <v>6906.342096108815</v>
      </c>
    </row>
    <row r="85" spans="1:24" x14ac:dyDescent="0.25">
      <c r="A85" s="24" t="s">
        <v>311</v>
      </c>
      <c r="B85" s="2">
        <v>6</v>
      </c>
      <c r="C85" s="374">
        <f t="shared" si="100"/>
        <v>60573.760000000002</v>
      </c>
      <c r="D85" s="7">
        <f t="shared" si="79"/>
        <v>6753.9742400000005</v>
      </c>
      <c r="E85" s="7">
        <f t="shared" si="80"/>
        <v>12114.752</v>
      </c>
      <c r="F85" s="8">
        <f t="shared" si="81"/>
        <v>79442.486239999998</v>
      </c>
      <c r="G85" s="34">
        <f t="shared" si="82"/>
        <v>62996.710400000004</v>
      </c>
      <c r="H85" s="7">
        <f t="shared" si="83"/>
        <v>7024.1332096000006</v>
      </c>
      <c r="I85" s="7">
        <f t="shared" si="84"/>
        <v>12599.342080000002</v>
      </c>
      <c r="J85" s="8">
        <f t="shared" si="85"/>
        <v>82620.18568960001</v>
      </c>
      <c r="K85" s="34">
        <f t="shared" si="86"/>
        <v>65516.578816000008</v>
      </c>
      <c r="L85" s="7">
        <f t="shared" si="87"/>
        <v>7305.0985379840013</v>
      </c>
      <c r="M85" s="7">
        <f t="shared" si="88"/>
        <v>13103.315763200002</v>
      </c>
      <c r="N85" s="8">
        <f t="shared" si="89"/>
        <v>85924.993117184014</v>
      </c>
      <c r="O85" s="34">
        <f t="shared" si="90"/>
        <v>68137.24196864001</v>
      </c>
      <c r="P85" s="7">
        <f t="shared" si="91"/>
        <v>7597.3024795033616</v>
      </c>
      <c r="Q85" s="7">
        <f t="shared" si="92"/>
        <v>13627.448393728002</v>
      </c>
      <c r="R85" s="8">
        <f t="shared" si="93"/>
        <v>89361.992841871368</v>
      </c>
      <c r="S85" s="34">
        <f t="shared" si="94"/>
        <v>70862.731647385619</v>
      </c>
      <c r="T85" s="7">
        <f t="shared" si="95"/>
        <v>7901.1945786834967</v>
      </c>
      <c r="U85" s="7">
        <f t="shared" si="96"/>
        <v>14172.546329477125</v>
      </c>
      <c r="V85" s="8">
        <f t="shared" si="97"/>
        <v>92936.472555546236</v>
      </c>
      <c r="W85" s="5">
        <f t="shared" si="98"/>
        <v>86057.226088840325</v>
      </c>
      <c r="X85" s="5">
        <f t="shared" si="99"/>
        <v>7171.435507403361</v>
      </c>
    </row>
    <row r="86" spans="1:24" x14ac:dyDescent="0.25">
      <c r="A86" s="24" t="s">
        <v>310</v>
      </c>
      <c r="B86" s="2">
        <v>7</v>
      </c>
      <c r="C86" s="374">
        <f t="shared" si="100"/>
        <v>62784.800000000003</v>
      </c>
      <c r="D86" s="7">
        <f t="shared" si="79"/>
        <v>7000.5052000000005</v>
      </c>
      <c r="E86" s="7">
        <f t="shared" si="80"/>
        <v>12556.960000000001</v>
      </c>
      <c r="F86" s="8">
        <f t="shared" si="81"/>
        <v>82342.265200000009</v>
      </c>
      <c r="G86" s="34">
        <f t="shared" si="82"/>
        <v>65296.192000000003</v>
      </c>
      <c r="H86" s="7">
        <f t="shared" si="83"/>
        <v>7280.5254080000004</v>
      </c>
      <c r="I86" s="7">
        <f t="shared" si="84"/>
        <v>13059.238400000002</v>
      </c>
      <c r="J86" s="8">
        <f t="shared" si="85"/>
        <v>85635.955807999999</v>
      </c>
      <c r="K86" s="34">
        <f t="shared" si="86"/>
        <v>67908.039680000002</v>
      </c>
      <c r="L86" s="7">
        <f t="shared" si="87"/>
        <v>7571.7464243200002</v>
      </c>
      <c r="M86" s="7">
        <f t="shared" si="88"/>
        <v>13581.607936</v>
      </c>
      <c r="N86" s="8">
        <f t="shared" si="89"/>
        <v>89061.394040319996</v>
      </c>
      <c r="O86" s="34">
        <f t="shared" si="90"/>
        <v>70624.361267200002</v>
      </c>
      <c r="P86" s="7">
        <f t="shared" si="91"/>
        <v>7874.6162812928005</v>
      </c>
      <c r="Q86" s="7">
        <f t="shared" si="92"/>
        <v>14124.87225344</v>
      </c>
      <c r="R86" s="8">
        <f t="shared" si="93"/>
        <v>92623.849801932796</v>
      </c>
      <c r="S86" s="34">
        <f t="shared" si="94"/>
        <v>73449.335717888011</v>
      </c>
      <c r="T86" s="7">
        <f t="shared" si="95"/>
        <v>8189.6009325445129</v>
      </c>
      <c r="U86" s="7">
        <f t="shared" si="96"/>
        <v>14689.867143577603</v>
      </c>
      <c r="V86" s="8">
        <f t="shared" si="97"/>
        <v>96328.803794010135</v>
      </c>
      <c r="W86" s="5">
        <f t="shared" si="98"/>
        <v>89198.45372885259</v>
      </c>
      <c r="X86" s="5">
        <f t="shared" si="99"/>
        <v>7433.2044774043834</v>
      </c>
    </row>
    <row r="87" spans="1:24" x14ac:dyDescent="0.25">
      <c r="A87" s="24" t="s">
        <v>309</v>
      </c>
      <c r="B87" s="2">
        <v>8</v>
      </c>
      <c r="C87" s="374">
        <f t="shared" si="100"/>
        <v>65098.8</v>
      </c>
      <c r="D87" s="7">
        <f t="shared" si="79"/>
        <v>7258.5162</v>
      </c>
      <c r="E87" s="7">
        <f t="shared" si="80"/>
        <v>13019.760000000002</v>
      </c>
      <c r="F87" s="8">
        <f t="shared" si="81"/>
        <v>85377.07620000001</v>
      </c>
      <c r="G87" s="34">
        <f t="shared" si="82"/>
        <v>67702.752000000008</v>
      </c>
      <c r="H87" s="7">
        <f t="shared" si="83"/>
        <v>7548.8568480000013</v>
      </c>
      <c r="I87" s="7">
        <f t="shared" si="84"/>
        <v>13540.550400000002</v>
      </c>
      <c r="J87" s="8">
        <f t="shared" si="85"/>
        <v>88792.159248000011</v>
      </c>
      <c r="K87" s="34">
        <f t="shared" si="86"/>
        <v>70410.862080000006</v>
      </c>
      <c r="L87" s="7">
        <f t="shared" si="87"/>
        <v>7850.8111219200009</v>
      </c>
      <c r="M87" s="7">
        <f t="shared" si="88"/>
        <v>14082.172416000001</v>
      </c>
      <c r="N87" s="8">
        <f t="shared" si="89"/>
        <v>92343.845617920015</v>
      </c>
      <c r="O87" s="34">
        <f t="shared" si="90"/>
        <v>73227.296563200012</v>
      </c>
      <c r="P87" s="7">
        <f t="shared" si="91"/>
        <v>8164.8435667968015</v>
      </c>
      <c r="Q87" s="7">
        <f t="shared" si="92"/>
        <v>14645.459312640003</v>
      </c>
      <c r="R87" s="8">
        <f t="shared" si="93"/>
        <v>96037.599442636812</v>
      </c>
      <c r="S87" s="34">
        <f t="shared" si="94"/>
        <v>76156.388425728015</v>
      </c>
      <c r="T87" s="7">
        <f t="shared" si="95"/>
        <v>8491.4373094686744</v>
      </c>
      <c r="U87" s="7">
        <f t="shared" si="96"/>
        <v>15231.277685145604</v>
      </c>
      <c r="V87" s="8">
        <f t="shared" si="97"/>
        <v>99879.10342034229</v>
      </c>
      <c r="W87" s="5">
        <f t="shared" si="98"/>
        <v>92485.956785779839</v>
      </c>
      <c r="X87" s="5">
        <f t="shared" si="99"/>
        <v>7707.1630654816536</v>
      </c>
    </row>
    <row r="88" spans="1:24" s="60" customFormat="1" ht="15.75" thickBot="1" x14ac:dyDescent="0.3">
      <c r="A88" s="25" t="s">
        <v>308</v>
      </c>
      <c r="B88" s="9">
        <v>9</v>
      </c>
      <c r="C88" s="374">
        <f t="shared" si="100"/>
        <v>67317.119999999995</v>
      </c>
      <c r="D88" s="10">
        <f t="shared" si="79"/>
        <v>7505.8588799999998</v>
      </c>
      <c r="E88" s="10">
        <f t="shared" si="80"/>
        <v>13463.423999999999</v>
      </c>
      <c r="F88" s="11">
        <f t="shared" si="81"/>
        <v>88286.402879999994</v>
      </c>
      <c r="G88" s="35">
        <f t="shared" si="82"/>
        <v>70009.804799999998</v>
      </c>
      <c r="H88" s="10">
        <f t="shared" si="83"/>
        <v>7806.0932352</v>
      </c>
      <c r="I88" s="10">
        <f t="shared" si="84"/>
        <v>14001.96096</v>
      </c>
      <c r="J88" s="11">
        <f t="shared" si="85"/>
        <v>91817.858995199989</v>
      </c>
      <c r="K88" s="35">
        <f t="shared" si="86"/>
        <v>72810.196991999997</v>
      </c>
      <c r="L88" s="10">
        <f t="shared" si="87"/>
        <v>8118.336964608</v>
      </c>
      <c r="M88" s="10">
        <f t="shared" si="88"/>
        <v>14562.0393984</v>
      </c>
      <c r="N88" s="11">
        <f t="shared" si="89"/>
        <v>95490.573355007989</v>
      </c>
      <c r="O88" s="35">
        <f t="shared" si="90"/>
        <v>75722.60487168</v>
      </c>
      <c r="P88" s="10">
        <f t="shared" si="91"/>
        <v>8443.0704431923205</v>
      </c>
      <c r="Q88" s="10">
        <f t="shared" si="92"/>
        <v>15144.520974336001</v>
      </c>
      <c r="R88" s="11">
        <f t="shared" si="93"/>
        <v>99310.196289208325</v>
      </c>
      <c r="S88" s="35">
        <f t="shared" si="94"/>
        <v>78751.509066547209</v>
      </c>
      <c r="T88" s="10">
        <f t="shared" si="95"/>
        <v>8780.7932609200143</v>
      </c>
      <c r="U88" s="10">
        <f t="shared" si="96"/>
        <v>15750.301813309443</v>
      </c>
      <c r="V88" s="11">
        <f t="shared" si="97"/>
        <v>103282.60414077666</v>
      </c>
      <c r="W88" s="5">
        <f t="shared" si="98"/>
        <v>95637.52713203858</v>
      </c>
      <c r="X88" s="5">
        <f t="shared" si="99"/>
        <v>7969.7939276698826</v>
      </c>
    </row>
    <row r="89" spans="1:24" x14ac:dyDescent="0.25">
      <c r="A89" s="127" t="s">
        <v>270</v>
      </c>
      <c r="B89" s="2"/>
      <c r="C89" s="34">
        <v>0</v>
      </c>
      <c r="D89" s="7"/>
      <c r="E89" s="7"/>
      <c r="F89" s="8"/>
      <c r="G89" s="34"/>
      <c r="H89" s="7"/>
      <c r="I89" s="7"/>
      <c r="J89" s="8">
        <f>$J$88</f>
        <v>91817.858995199989</v>
      </c>
      <c r="K89" s="34"/>
      <c r="L89" s="7"/>
      <c r="M89" s="7"/>
      <c r="N89" s="8">
        <f>$N$88</f>
        <v>95490.573355007989</v>
      </c>
      <c r="O89" s="34"/>
      <c r="P89" s="7"/>
      <c r="Q89" s="7"/>
      <c r="R89" s="8">
        <f>$R$88</f>
        <v>99310.196289208325</v>
      </c>
      <c r="S89" s="34"/>
      <c r="T89" s="7"/>
      <c r="U89" s="7"/>
      <c r="V89" s="8">
        <f>$V$88</f>
        <v>103282.60414077666</v>
      </c>
      <c r="W89" s="5"/>
      <c r="X89" s="5"/>
    </row>
    <row r="90" spans="1:24" x14ac:dyDescent="0.25">
      <c r="A90" s="127" t="s">
        <v>270</v>
      </c>
      <c r="B90" s="2"/>
      <c r="C90" s="34">
        <v>0</v>
      </c>
      <c r="D90" s="7"/>
      <c r="E90" s="7"/>
      <c r="F90" s="8"/>
      <c r="G90" s="34"/>
      <c r="H90" s="7"/>
      <c r="I90" s="7"/>
      <c r="J90" s="8">
        <f t="shared" ref="J90:J97" si="101">$J$88</f>
        <v>91817.858995199989</v>
      </c>
      <c r="K90" s="34"/>
      <c r="L90" s="7"/>
      <c r="M90" s="7"/>
      <c r="N90" s="8">
        <f t="shared" ref="N90:N97" si="102">$N$88</f>
        <v>95490.573355007989</v>
      </c>
      <c r="O90" s="34"/>
      <c r="P90" s="7"/>
      <c r="Q90" s="7"/>
      <c r="R90" s="8">
        <f t="shared" ref="R90:R97" si="103">$R$88</f>
        <v>99310.196289208325</v>
      </c>
      <c r="S90" s="34"/>
      <c r="T90" s="7"/>
      <c r="U90" s="7"/>
      <c r="V90" s="8">
        <f t="shared" ref="V90:V97" si="104">$V$88</f>
        <v>103282.60414077666</v>
      </c>
      <c r="W90" s="5"/>
      <c r="X90" s="5"/>
    </row>
    <row r="91" spans="1:24" x14ac:dyDescent="0.25">
      <c r="A91" s="127" t="s">
        <v>270</v>
      </c>
      <c r="B91" s="2"/>
      <c r="C91" s="34">
        <v>0</v>
      </c>
      <c r="D91" s="7"/>
      <c r="E91" s="7"/>
      <c r="F91" s="8"/>
      <c r="G91" s="34"/>
      <c r="H91" s="7"/>
      <c r="I91" s="7"/>
      <c r="J91" s="8">
        <f t="shared" si="101"/>
        <v>91817.858995199989</v>
      </c>
      <c r="K91" s="34"/>
      <c r="L91" s="7"/>
      <c r="M91" s="7"/>
      <c r="N91" s="8">
        <f t="shared" si="102"/>
        <v>95490.573355007989</v>
      </c>
      <c r="O91" s="34"/>
      <c r="P91" s="7"/>
      <c r="Q91" s="7"/>
      <c r="R91" s="8">
        <f t="shared" si="103"/>
        <v>99310.196289208325</v>
      </c>
      <c r="S91" s="34"/>
      <c r="T91" s="7"/>
      <c r="U91" s="7"/>
      <c r="V91" s="8">
        <f t="shared" si="104"/>
        <v>103282.60414077666</v>
      </c>
      <c r="W91" s="5"/>
      <c r="X91" s="5"/>
    </row>
    <row r="92" spans="1:24" x14ac:dyDescent="0.25">
      <c r="A92" s="127" t="s">
        <v>270</v>
      </c>
      <c r="B92" s="2"/>
      <c r="C92" s="34">
        <v>0</v>
      </c>
      <c r="D92" s="7"/>
      <c r="E92" s="7"/>
      <c r="F92" s="8"/>
      <c r="G92" s="34"/>
      <c r="H92" s="7"/>
      <c r="I92" s="7"/>
      <c r="J92" s="8">
        <f t="shared" si="101"/>
        <v>91817.858995199989</v>
      </c>
      <c r="K92" s="34"/>
      <c r="L92" s="7"/>
      <c r="M92" s="7"/>
      <c r="N92" s="8">
        <f t="shared" si="102"/>
        <v>95490.573355007989</v>
      </c>
      <c r="O92" s="34"/>
      <c r="P92" s="7"/>
      <c r="Q92" s="7"/>
      <c r="R92" s="8">
        <f t="shared" si="103"/>
        <v>99310.196289208325</v>
      </c>
      <c r="S92" s="34"/>
      <c r="T92" s="7"/>
      <c r="U92" s="7"/>
      <c r="V92" s="8">
        <f t="shared" si="104"/>
        <v>103282.60414077666</v>
      </c>
      <c r="W92" s="5"/>
      <c r="X92" s="5"/>
    </row>
    <row r="93" spans="1:24" x14ac:dyDescent="0.25">
      <c r="A93" s="127" t="s">
        <v>270</v>
      </c>
      <c r="B93" s="2"/>
      <c r="C93" s="34">
        <v>0</v>
      </c>
      <c r="D93" s="7"/>
      <c r="E93" s="7"/>
      <c r="F93" s="8"/>
      <c r="G93" s="34"/>
      <c r="H93" s="7"/>
      <c r="I93" s="7"/>
      <c r="J93" s="8">
        <f t="shared" si="101"/>
        <v>91817.858995199989</v>
      </c>
      <c r="K93" s="34"/>
      <c r="L93" s="7"/>
      <c r="M93" s="7"/>
      <c r="N93" s="8">
        <f t="shared" si="102"/>
        <v>95490.573355007989</v>
      </c>
      <c r="O93" s="34"/>
      <c r="P93" s="7"/>
      <c r="Q93" s="7"/>
      <c r="R93" s="8">
        <f t="shared" si="103"/>
        <v>99310.196289208325</v>
      </c>
      <c r="S93" s="34"/>
      <c r="T93" s="7"/>
      <c r="U93" s="7"/>
      <c r="V93" s="8">
        <f t="shared" si="104"/>
        <v>103282.60414077666</v>
      </c>
      <c r="W93" s="5"/>
      <c r="X93" s="5"/>
    </row>
    <row r="94" spans="1:24" x14ac:dyDescent="0.25">
      <c r="A94" s="127" t="s">
        <v>270</v>
      </c>
      <c r="B94" s="2"/>
      <c r="C94" s="34">
        <v>0</v>
      </c>
      <c r="D94" s="7"/>
      <c r="E94" s="7"/>
      <c r="F94" s="8"/>
      <c r="G94" s="34"/>
      <c r="H94" s="7"/>
      <c r="I94" s="7"/>
      <c r="J94" s="8">
        <f t="shared" si="101"/>
        <v>91817.858995199989</v>
      </c>
      <c r="K94" s="34"/>
      <c r="L94" s="7"/>
      <c r="M94" s="7"/>
      <c r="N94" s="8">
        <f t="shared" si="102"/>
        <v>95490.573355007989</v>
      </c>
      <c r="O94" s="34"/>
      <c r="P94" s="7"/>
      <c r="Q94" s="7"/>
      <c r="R94" s="8">
        <f t="shared" si="103"/>
        <v>99310.196289208325</v>
      </c>
      <c r="S94" s="34"/>
      <c r="T94" s="7"/>
      <c r="U94" s="7"/>
      <c r="V94" s="8">
        <f t="shared" si="104"/>
        <v>103282.60414077666</v>
      </c>
      <c r="W94" s="5"/>
      <c r="X94" s="5"/>
    </row>
    <row r="95" spans="1:24" x14ac:dyDescent="0.25">
      <c r="A95" s="127" t="s">
        <v>270</v>
      </c>
      <c r="B95" s="2"/>
      <c r="C95" s="34">
        <v>0</v>
      </c>
      <c r="D95" s="7"/>
      <c r="E95" s="7"/>
      <c r="F95" s="8"/>
      <c r="G95" s="34"/>
      <c r="H95" s="7"/>
      <c r="I95" s="7"/>
      <c r="J95" s="8">
        <f t="shared" si="101"/>
        <v>91817.858995199989</v>
      </c>
      <c r="K95" s="34"/>
      <c r="L95" s="7"/>
      <c r="M95" s="7"/>
      <c r="N95" s="8">
        <f t="shared" si="102"/>
        <v>95490.573355007989</v>
      </c>
      <c r="O95" s="34"/>
      <c r="P95" s="7"/>
      <c r="Q95" s="7"/>
      <c r="R95" s="8">
        <f t="shared" si="103"/>
        <v>99310.196289208325</v>
      </c>
      <c r="S95" s="34"/>
      <c r="T95" s="7"/>
      <c r="U95" s="7"/>
      <c r="V95" s="8">
        <f t="shared" si="104"/>
        <v>103282.60414077666</v>
      </c>
      <c r="W95" s="5"/>
      <c r="X95" s="5"/>
    </row>
    <row r="96" spans="1:24" x14ac:dyDescent="0.25">
      <c r="A96" s="127" t="s">
        <v>270</v>
      </c>
      <c r="B96" s="2"/>
      <c r="C96" s="34">
        <v>0</v>
      </c>
      <c r="D96" s="7"/>
      <c r="E96" s="7"/>
      <c r="F96" s="8"/>
      <c r="G96" s="34"/>
      <c r="H96" s="7"/>
      <c r="I96" s="7"/>
      <c r="J96" s="8">
        <f t="shared" si="101"/>
        <v>91817.858995199989</v>
      </c>
      <c r="K96" s="34"/>
      <c r="L96" s="7"/>
      <c r="M96" s="7"/>
      <c r="N96" s="8">
        <f t="shared" si="102"/>
        <v>95490.573355007989</v>
      </c>
      <c r="O96" s="34"/>
      <c r="P96" s="7"/>
      <c r="Q96" s="7"/>
      <c r="R96" s="8">
        <f t="shared" si="103"/>
        <v>99310.196289208325</v>
      </c>
      <c r="S96" s="34"/>
      <c r="T96" s="7"/>
      <c r="U96" s="7"/>
      <c r="V96" s="8">
        <f t="shared" si="104"/>
        <v>103282.60414077666</v>
      </c>
      <c r="W96" s="5"/>
      <c r="X96" s="5"/>
    </row>
    <row r="97" spans="1:24" ht="15.75" thickBot="1" x14ac:dyDescent="0.3">
      <c r="A97" s="127" t="s">
        <v>270</v>
      </c>
      <c r="B97" s="2"/>
      <c r="C97" s="34">
        <v>0</v>
      </c>
      <c r="D97" s="7"/>
      <c r="E97" s="7"/>
      <c r="F97" s="8"/>
      <c r="G97" s="34"/>
      <c r="H97" s="7"/>
      <c r="I97" s="7"/>
      <c r="J97" s="8">
        <f t="shared" si="101"/>
        <v>91817.858995199989</v>
      </c>
      <c r="K97" s="34"/>
      <c r="L97" s="7"/>
      <c r="M97" s="7"/>
      <c r="N97" s="8">
        <f t="shared" si="102"/>
        <v>95490.573355007989</v>
      </c>
      <c r="O97" s="34"/>
      <c r="P97" s="7"/>
      <c r="Q97" s="7"/>
      <c r="R97" s="8">
        <f t="shared" si="103"/>
        <v>99310.196289208325</v>
      </c>
      <c r="S97" s="34"/>
      <c r="T97" s="7"/>
      <c r="U97" s="7"/>
      <c r="V97" s="8">
        <f t="shared" si="104"/>
        <v>103282.60414077666</v>
      </c>
      <c r="W97" s="5"/>
      <c r="X97" s="5"/>
    </row>
    <row r="98" spans="1:24" x14ac:dyDescent="0.25">
      <c r="A98" s="26" t="s">
        <v>307</v>
      </c>
      <c r="B98" s="27">
        <v>1</v>
      </c>
      <c r="C98" s="373">
        <f>+C278*$F$4</f>
        <v>32599.84</v>
      </c>
      <c r="D98" s="28">
        <f t="shared" ref="D98:D108" si="105">C98*$F$2</f>
        <v>3634.8821600000001</v>
      </c>
      <c r="E98" s="28">
        <f t="shared" ref="E98:E108" si="106">C98*$F$3</f>
        <v>6519.9680000000008</v>
      </c>
      <c r="F98" s="29">
        <f t="shared" ref="F98:F108" si="107">SUM(C98:E98)</f>
        <v>42754.690159999998</v>
      </c>
      <c r="G98" s="37">
        <f t="shared" ref="G98:G108" si="108">C98*$F$4</f>
        <v>33903.833599999998</v>
      </c>
      <c r="H98" s="28">
        <f t="shared" ref="H98:H108" si="109">G98*$F$2</f>
        <v>3780.2774463999999</v>
      </c>
      <c r="I98" s="28">
        <f t="shared" ref="I98:I108" si="110">G98*$F$3</f>
        <v>6780.7667199999996</v>
      </c>
      <c r="J98" s="29">
        <f t="shared" ref="J98:J108" si="111">SUM(G98:I98)</f>
        <v>44464.877766400001</v>
      </c>
      <c r="K98" s="37">
        <f t="shared" ref="K98:K108" si="112">G98*$F$4</f>
        <v>35259.986943999997</v>
      </c>
      <c r="L98" s="28">
        <f t="shared" ref="L98:L108" si="113">K98*$F$2</f>
        <v>3931.4885442559998</v>
      </c>
      <c r="M98" s="28">
        <f t="shared" ref="M98:M108" si="114">K98*$F$3</f>
        <v>7051.9973887999995</v>
      </c>
      <c r="N98" s="29">
        <f t="shared" ref="N98:N108" si="115">SUM(K98:M98)</f>
        <v>46243.472877055996</v>
      </c>
      <c r="O98" s="37">
        <f t="shared" ref="O98:O108" si="116">K98*$F$4</f>
        <v>36670.386421759998</v>
      </c>
      <c r="P98" s="28">
        <f t="shared" ref="P98:P108" si="117">O98*$F$2</f>
        <v>4088.7480860262399</v>
      </c>
      <c r="Q98" s="28">
        <f t="shared" ref="Q98:Q108" si="118">O98*$F$3</f>
        <v>7334.0772843519999</v>
      </c>
      <c r="R98" s="29">
        <f t="shared" ref="R98:R108" si="119">SUM(O98:Q98)</f>
        <v>48093.211792138238</v>
      </c>
      <c r="S98" s="37">
        <f t="shared" ref="S98:S108" si="120">O98*$F$4</f>
        <v>38137.201878630396</v>
      </c>
      <c r="T98" s="28">
        <f t="shared" ref="T98:T108" si="121">S98*$F$2</f>
        <v>4252.2980094672894</v>
      </c>
      <c r="U98" s="28">
        <f t="shared" ref="U98:U108" si="122">S98*$F$3</f>
        <v>7627.4403757260798</v>
      </c>
      <c r="V98" s="29">
        <f t="shared" ref="V98:V108" si="123">SUM(S98:U98)</f>
        <v>50016.940263823766</v>
      </c>
      <c r="W98" s="5">
        <f t="shared" ref="W98:W108" si="124">AVERAGE(F98,J98,N98,R98,V98)</f>
        <v>46314.638571883595</v>
      </c>
      <c r="X98" s="5">
        <f t="shared" ref="X98:X108" si="125">SUM(F98,J98,N98,R98,V98)/$X$1</f>
        <v>3859.5532143236333</v>
      </c>
    </row>
    <row r="99" spans="1:24" x14ac:dyDescent="0.25">
      <c r="A99" s="24" t="s">
        <v>306</v>
      </c>
      <c r="B99" s="2">
        <v>2</v>
      </c>
      <c r="C99" s="374">
        <f t="shared" ref="C99:C108" si="126">+C279*$F$4</f>
        <v>33738.639999999999</v>
      </c>
      <c r="D99" s="7">
        <f t="shared" si="105"/>
        <v>3761.8583600000002</v>
      </c>
      <c r="E99" s="7">
        <f t="shared" si="106"/>
        <v>6747.7280000000001</v>
      </c>
      <c r="F99" s="8">
        <f t="shared" si="107"/>
        <v>44248.226360000001</v>
      </c>
      <c r="G99" s="34">
        <f t="shared" si="108"/>
        <v>35088.185599999997</v>
      </c>
      <c r="H99" s="7">
        <f t="shared" si="109"/>
        <v>3912.3326943999996</v>
      </c>
      <c r="I99" s="7">
        <f t="shared" si="110"/>
        <v>7017.6371199999994</v>
      </c>
      <c r="J99" s="8">
        <f t="shared" si="111"/>
        <v>46018.155414399997</v>
      </c>
      <c r="K99" s="34">
        <f t="shared" si="112"/>
        <v>36491.713023999997</v>
      </c>
      <c r="L99" s="7">
        <f t="shared" si="113"/>
        <v>4068.8260021759997</v>
      </c>
      <c r="M99" s="7">
        <f t="shared" si="114"/>
        <v>7298.3426048000001</v>
      </c>
      <c r="N99" s="8">
        <f t="shared" si="115"/>
        <v>47858.881630976</v>
      </c>
      <c r="O99" s="34">
        <f t="shared" si="116"/>
        <v>37951.381544960001</v>
      </c>
      <c r="P99" s="7">
        <f t="shared" si="117"/>
        <v>4231.5790422630398</v>
      </c>
      <c r="Q99" s="7">
        <f t="shared" si="118"/>
        <v>7590.2763089920008</v>
      </c>
      <c r="R99" s="8">
        <f t="shared" si="119"/>
        <v>49773.236896215036</v>
      </c>
      <c r="S99" s="34">
        <f t="shared" si="120"/>
        <v>39469.4368067584</v>
      </c>
      <c r="T99" s="7">
        <f t="shared" si="121"/>
        <v>4400.8422039535617</v>
      </c>
      <c r="U99" s="7">
        <f t="shared" si="122"/>
        <v>7893.8873613516807</v>
      </c>
      <c r="V99" s="8">
        <f t="shared" si="123"/>
        <v>51764.166372063642</v>
      </c>
      <c r="W99" s="5">
        <f t="shared" si="124"/>
        <v>47932.533334730935</v>
      </c>
      <c r="X99" s="5">
        <f t="shared" si="125"/>
        <v>3994.3777778942449</v>
      </c>
    </row>
    <row r="100" spans="1:24" x14ac:dyDescent="0.25">
      <c r="A100" s="24" t="s">
        <v>305</v>
      </c>
      <c r="B100" s="2">
        <v>3</v>
      </c>
      <c r="C100" s="374">
        <f t="shared" si="126"/>
        <v>35329.840000000004</v>
      </c>
      <c r="D100" s="7">
        <f t="shared" si="105"/>
        <v>3939.2771600000005</v>
      </c>
      <c r="E100" s="7">
        <f t="shared" si="106"/>
        <v>7065.9680000000008</v>
      </c>
      <c r="F100" s="8">
        <f t="shared" si="107"/>
        <v>46335.085160000002</v>
      </c>
      <c r="G100" s="34">
        <f t="shared" si="108"/>
        <v>36743.033600000002</v>
      </c>
      <c r="H100" s="7">
        <f t="shared" si="109"/>
        <v>4096.8482464000008</v>
      </c>
      <c r="I100" s="7">
        <f t="shared" si="110"/>
        <v>7348.6067200000007</v>
      </c>
      <c r="J100" s="8">
        <f t="shared" si="111"/>
        <v>48188.48856640001</v>
      </c>
      <c r="K100" s="34">
        <f t="shared" si="112"/>
        <v>38212.754944</v>
      </c>
      <c r="L100" s="7">
        <f t="shared" si="113"/>
        <v>4260.7221762560002</v>
      </c>
      <c r="M100" s="7">
        <f t="shared" si="114"/>
        <v>7642.5509888000006</v>
      </c>
      <c r="N100" s="8">
        <f t="shared" si="115"/>
        <v>50116.028109056002</v>
      </c>
      <c r="O100" s="34">
        <f t="shared" si="116"/>
        <v>39741.265141759999</v>
      </c>
      <c r="P100" s="7">
        <f t="shared" si="117"/>
        <v>4431.1510633062398</v>
      </c>
      <c r="Q100" s="7">
        <f t="shared" si="118"/>
        <v>7948.253028352</v>
      </c>
      <c r="R100" s="8">
        <f t="shared" si="119"/>
        <v>52120.669233418244</v>
      </c>
      <c r="S100" s="34">
        <f t="shared" si="120"/>
        <v>41330.915747430401</v>
      </c>
      <c r="T100" s="7">
        <f t="shared" si="121"/>
        <v>4608.3971058384896</v>
      </c>
      <c r="U100" s="7">
        <f t="shared" si="122"/>
        <v>8266.1831494860799</v>
      </c>
      <c r="V100" s="8">
        <f t="shared" si="123"/>
        <v>54205.496002754975</v>
      </c>
      <c r="W100" s="5">
        <f t="shared" si="124"/>
        <v>50193.153414325847</v>
      </c>
      <c r="X100" s="5">
        <f t="shared" si="125"/>
        <v>4182.7627845271536</v>
      </c>
    </row>
    <row r="101" spans="1:24" x14ac:dyDescent="0.25">
      <c r="A101" s="24" t="s">
        <v>304</v>
      </c>
      <c r="B101" s="2">
        <v>4</v>
      </c>
      <c r="C101" s="374">
        <f t="shared" si="126"/>
        <v>36961.599999999999</v>
      </c>
      <c r="D101" s="7">
        <f t="shared" si="105"/>
        <v>4121.2183999999997</v>
      </c>
      <c r="E101" s="7">
        <f t="shared" si="106"/>
        <v>7392.32</v>
      </c>
      <c r="F101" s="8">
        <f t="shared" si="107"/>
        <v>48475.138399999996</v>
      </c>
      <c r="G101" s="34">
        <f t="shared" si="108"/>
        <v>38440.063999999998</v>
      </c>
      <c r="H101" s="7">
        <f t="shared" si="109"/>
        <v>4286.0671359999997</v>
      </c>
      <c r="I101" s="7">
        <f t="shared" si="110"/>
        <v>7688.0128000000004</v>
      </c>
      <c r="J101" s="8">
        <f t="shared" si="111"/>
        <v>50414.143935999993</v>
      </c>
      <c r="K101" s="34">
        <f t="shared" si="112"/>
        <v>39977.666559999998</v>
      </c>
      <c r="L101" s="7">
        <f t="shared" si="113"/>
        <v>4457.5098214399995</v>
      </c>
      <c r="M101" s="7">
        <f t="shared" si="114"/>
        <v>7995.5333119999996</v>
      </c>
      <c r="N101" s="8">
        <f t="shared" si="115"/>
        <v>52430.709693439996</v>
      </c>
      <c r="O101" s="34">
        <f t="shared" si="116"/>
        <v>41576.773222399999</v>
      </c>
      <c r="P101" s="7">
        <f t="shared" si="117"/>
        <v>4635.8102142976004</v>
      </c>
      <c r="Q101" s="7">
        <f t="shared" si="118"/>
        <v>8315.3546444799995</v>
      </c>
      <c r="R101" s="8">
        <f t="shared" si="119"/>
        <v>54527.938081177599</v>
      </c>
      <c r="S101" s="34">
        <f t="shared" si="120"/>
        <v>43239.844151295998</v>
      </c>
      <c r="T101" s="7">
        <f t="shared" si="121"/>
        <v>4821.242622869504</v>
      </c>
      <c r="U101" s="7">
        <f t="shared" si="122"/>
        <v>8647.9688302592003</v>
      </c>
      <c r="V101" s="8">
        <f t="shared" si="123"/>
        <v>56709.055604424706</v>
      </c>
      <c r="W101" s="5">
        <f t="shared" si="124"/>
        <v>52511.397143008457</v>
      </c>
      <c r="X101" s="5">
        <f t="shared" si="125"/>
        <v>4375.9497619173717</v>
      </c>
    </row>
    <row r="102" spans="1:24" x14ac:dyDescent="0.25">
      <c r="A102" s="24" t="s">
        <v>303</v>
      </c>
      <c r="B102" s="2">
        <v>5</v>
      </c>
      <c r="C102" s="374">
        <f t="shared" si="126"/>
        <v>38222.080000000002</v>
      </c>
      <c r="D102" s="7">
        <f t="shared" si="105"/>
        <v>4261.7619199999999</v>
      </c>
      <c r="E102" s="7">
        <f t="shared" si="106"/>
        <v>7644.4160000000011</v>
      </c>
      <c r="F102" s="8">
        <f t="shared" si="107"/>
        <v>50128.257920000004</v>
      </c>
      <c r="G102" s="34">
        <f t="shared" si="108"/>
        <v>39750.963200000006</v>
      </c>
      <c r="H102" s="7">
        <f t="shared" si="109"/>
        <v>4432.232396800001</v>
      </c>
      <c r="I102" s="7">
        <f t="shared" si="110"/>
        <v>7950.1926400000011</v>
      </c>
      <c r="J102" s="8">
        <f t="shared" si="111"/>
        <v>52133.388236800005</v>
      </c>
      <c r="K102" s="34">
        <f t="shared" si="112"/>
        <v>41341.00172800001</v>
      </c>
      <c r="L102" s="7">
        <f t="shared" si="113"/>
        <v>4609.5216926720013</v>
      </c>
      <c r="M102" s="7">
        <f t="shared" si="114"/>
        <v>8268.200345600002</v>
      </c>
      <c r="N102" s="8">
        <f t="shared" si="115"/>
        <v>54218.723766272014</v>
      </c>
      <c r="O102" s="34">
        <f t="shared" si="116"/>
        <v>42994.641797120014</v>
      </c>
      <c r="P102" s="7">
        <f t="shared" si="117"/>
        <v>4793.9025603788814</v>
      </c>
      <c r="Q102" s="7">
        <f t="shared" si="118"/>
        <v>8598.9283594240023</v>
      </c>
      <c r="R102" s="8">
        <f t="shared" si="119"/>
        <v>56387.472716922901</v>
      </c>
      <c r="S102" s="34">
        <f t="shared" si="120"/>
        <v>44714.427469004819</v>
      </c>
      <c r="T102" s="7">
        <f t="shared" si="121"/>
        <v>4985.6586627940378</v>
      </c>
      <c r="U102" s="7">
        <f t="shared" si="122"/>
        <v>8942.8854938009645</v>
      </c>
      <c r="V102" s="8">
        <f t="shared" si="123"/>
        <v>58642.971625599821</v>
      </c>
      <c r="W102" s="5">
        <f t="shared" si="124"/>
        <v>54302.162853118949</v>
      </c>
      <c r="X102" s="5">
        <f t="shared" si="125"/>
        <v>4525.1802377599124</v>
      </c>
    </row>
    <row r="103" spans="1:24" x14ac:dyDescent="0.25">
      <c r="A103" s="24" t="s">
        <v>302</v>
      </c>
      <c r="B103" s="2">
        <v>6</v>
      </c>
      <c r="C103" s="374">
        <f t="shared" si="126"/>
        <v>39468</v>
      </c>
      <c r="D103" s="7">
        <f t="shared" si="105"/>
        <v>4400.6819999999998</v>
      </c>
      <c r="E103" s="7">
        <f t="shared" si="106"/>
        <v>7893.6</v>
      </c>
      <c r="F103" s="8">
        <f t="shared" si="107"/>
        <v>51762.281999999999</v>
      </c>
      <c r="G103" s="34">
        <f t="shared" si="108"/>
        <v>41046.720000000001</v>
      </c>
      <c r="H103" s="7">
        <f t="shared" si="109"/>
        <v>4576.70928</v>
      </c>
      <c r="I103" s="7">
        <f t="shared" si="110"/>
        <v>8209.344000000001</v>
      </c>
      <c r="J103" s="8">
        <f t="shared" si="111"/>
        <v>53832.773280000009</v>
      </c>
      <c r="K103" s="34">
        <f t="shared" si="112"/>
        <v>42688.588800000005</v>
      </c>
      <c r="L103" s="7">
        <f t="shared" si="113"/>
        <v>4759.7776512000009</v>
      </c>
      <c r="M103" s="7">
        <f t="shared" si="114"/>
        <v>8537.7177600000014</v>
      </c>
      <c r="N103" s="8">
        <f t="shared" si="115"/>
        <v>55986.084211200003</v>
      </c>
      <c r="O103" s="34">
        <f t="shared" si="116"/>
        <v>44396.132352000008</v>
      </c>
      <c r="P103" s="7">
        <f t="shared" si="117"/>
        <v>4950.1687572480014</v>
      </c>
      <c r="Q103" s="7">
        <f t="shared" si="118"/>
        <v>8879.2264704000027</v>
      </c>
      <c r="R103" s="8">
        <f t="shared" si="119"/>
        <v>58225.527579648013</v>
      </c>
      <c r="S103" s="34">
        <f t="shared" si="120"/>
        <v>46171.977646080013</v>
      </c>
      <c r="T103" s="7">
        <f t="shared" si="121"/>
        <v>5148.1755075379215</v>
      </c>
      <c r="U103" s="7">
        <f t="shared" si="122"/>
        <v>9234.3955292160026</v>
      </c>
      <c r="V103" s="8">
        <f t="shared" si="123"/>
        <v>60554.548682833934</v>
      </c>
      <c r="W103" s="5">
        <f t="shared" si="124"/>
        <v>56072.243150736394</v>
      </c>
      <c r="X103" s="5">
        <f t="shared" si="125"/>
        <v>4672.6869292280326</v>
      </c>
    </row>
    <row r="104" spans="1:24" x14ac:dyDescent="0.25">
      <c r="A104" s="24" t="s">
        <v>301</v>
      </c>
      <c r="B104" s="2">
        <v>7</v>
      </c>
      <c r="C104" s="374">
        <f t="shared" si="126"/>
        <v>40535.040000000001</v>
      </c>
      <c r="D104" s="7">
        <f t="shared" si="105"/>
        <v>4519.6569600000003</v>
      </c>
      <c r="E104" s="7">
        <f t="shared" si="106"/>
        <v>8107.0080000000007</v>
      </c>
      <c r="F104" s="8">
        <f t="shared" si="107"/>
        <v>53161.704960000003</v>
      </c>
      <c r="G104" s="34">
        <f t="shared" si="108"/>
        <v>42156.441600000006</v>
      </c>
      <c r="H104" s="7">
        <f t="shared" si="109"/>
        <v>4700.4432384000011</v>
      </c>
      <c r="I104" s="7">
        <f t="shared" si="110"/>
        <v>8431.2883200000015</v>
      </c>
      <c r="J104" s="8">
        <f t="shared" si="111"/>
        <v>55288.173158400008</v>
      </c>
      <c r="K104" s="34">
        <f t="shared" si="112"/>
        <v>43842.69926400001</v>
      </c>
      <c r="L104" s="7">
        <f t="shared" si="113"/>
        <v>4888.460967936001</v>
      </c>
      <c r="M104" s="7">
        <f t="shared" si="114"/>
        <v>8768.5398528000023</v>
      </c>
      <c r="N104" s="8">
        <f t="shared" si="115"/>
        <v>57499.70008473601</v>
      </c>
      <c r="O104" s="34">
        <f t="shared" si="116"/>
        <v>45596.407234560014</v>
      </c>
      <c r="P104" s="7">
        <f t="shared" si="117"/>
        <v>5083.9994066534418</v>
      </c>
      <c r="Q104" s="7">
        <f t="shared" si="118"/>
        <v>9119.281446912004</v>
      </c>
      <c r="R104" s="8">
        <f t="shared" si="119"/>
        <v>59799.688088125462</v>
      </c>
      <c r="S104" s="34">
        <f t="shared" si="120"/>
        <v>47420.26352394242</v>
      </c>
      <c r="T104" s="7">
        <f t="shared" si="121"/>
        <v>5287.3593829195797</v>
      </c>
      <c r="U104" s="7">
        <f t="shared" si="122"/>
        <v>9484.0527047884843</v>
      </c>
      <c r="V104" s="8">
        <f t="shared" si="123"/>
        <v>62191.675611650484</v>
      </c>
      <c r="W104" s="5">
        <f t="shared" si="124"/>
        <v>57588.188380582396</v>
      </c>
      <c r="X104" s="5">
        <f t="shared" si="125"/>
        <v>4799.0156983818661</v>
      </c>
    </row>
    <row r="105" spans="1:24" x14ac:dyDescent="0.25">
      <c r="A105" s="24" t="s">
        <v>300</v>
      </c>
      <c r="B105" s="2">
        <v>8</v>
      </c>
      <c r="C105" s="374">
        <f t="shared" si="126"/>
        <v>41961.919999999998</v>
      </c>
      <c r="D105" s="7">
        <f t="shared" si="105"/>
        <v>4678.7540799999997</v>
      </c>
      <c r="E105" s="7">
        <f t="shared" si="106"/>
        <v>8392.384</v>
      </c>
      <c r="F105" s="8">
        <f t="shared" si="107"/>
        <v>55033.058079999995</v>
      </c>
      <c r="G105" s="34">
        <f t="shared" si="108"/>
        <v>43640.396800000002</v>
      </c>
      <c r="H105" s="7">
        <f t="shared" si="109"/>
        <v>4865.9042432000006</v>
      </c>
      <c r="I105" s="7">
        <f t="shared" si="110"/>
        <v>8728.0793600000015</v>
      </c>
      <c r="J105" s="8">
        <f t="shared" si="111"/>
        <v>57234.380403200004</v>
      </c>
      <c r="K105" s="34">
        <f t="shared" si="112"/>
        <v>45386.012672000004</v>
      </c>
      <c r="L105" s="7">
        <f t="shared" si="113"/>
        <v>5060.5404129280005</v>
      </c>
      <c r="M105" s="7">
        <f t="shared" si="114"/>
        <v>9077.2025344000012</v>
      </c>
      <c r="N105" s="8">
        <f t="shared" si="115"/>
        <v>59523.755619328003</v>
      </c>
      <c r="O105" s="34">
        <f t="shared" si="116"/>
        <v>47201.453178880009</v>
      </c>
      <c r="P105" s="7">
        <f t="shared" si="117"/>
        <v>5262.9620294451206</v>
      </c>
      <c r="Q105" s="7">
        <f t="shared" si="118"/>
        <v>9440.2906357760021</v>
      </c>
      <c r="R105" s="8">
        <f t="shared" si="119"/>
        <v>61904.705844101132</v>
      </c>
      <c r="S105" s="34">
        <f t="shared" si="120"/>
        <v>49089.511306035209</v>
      </c>
      <c r="T105" s="7">
        <f t="shared" si="121"/>
        <v>5473.480510622926</v>
      </c>
      <c r="U105" s="7">
        <f t="shared" si="122"/>
        <v>9817.9022612070421</v>
      </c>
      <c r="V105" s="8">
        <f t="shared" si="123"/>
        <v>64380.894077865174</v>
      </c>
      <c r="W105" s="5">
        <f t="shared" si="124"/>
        <v>59615.35880489886</v>
      </c>
      <c r="X105" s="5">
        <f t="shared" si="125"/>
        <v>4967.946567074905</v>
      </c>
    </row>
    <row r="106" spans="1:24" x14ac:dyDescent="0.25">
      <c r="A106" s="135" t="s">
        <v>299</v>
      </c>
      <c r="B106" s="2">
        <v>9</v>
      </c>
      <c r="C106" s="374">
        <f t="shared" si="126"/>
        <v>43344.08</v>
      </c>
      <c r="D106" s="7">
        <f t="shared" si="105"/>
        <v>4832.86492</v>
      </c>
      <c r="E106" s="7">
        <f t="shared" si="106"/>
        <v>8668.8160000000007</v>
      </c>
      <c r="F106" s="7">
        <f t="shared" si="107"/>
        <v>56845.760920000001</v>
      </c>
      <c r="G106" s="7">
        <f t="shared" si="108"/>
        <v>45077.843200000003</v>
      </c>
      <c r="H106" s="7">
        <f t="shared" si="109"/>
        <v>5026.1795168000008</v>
      </c>
      <c r="I106" s="7">
        <f t="shared" si="110"/>
        <v>9015.5686400000013</v>
      </c>
      <c r="J106" s="7">
        <f t="shared" si="111"/>
        <v>59119.591356800011</v>
      </c>
      <c r="K106" s="7">
        <f t="shared" si="112"/>
        <v>46880.956928000007</v>
      </c>
      <c r="L106" s="7">
        <f t="shared" si="113"/>
        <v>5227.2266974720005</v>
      </c>
      <c r="M106" s="7">
        <f t="shared" si="114"/>
        <v>9376.191385600001</v>
      </c>
      <c r="N106" s="7">
        <f t="shared" si="115"/>
        <v>61484.375011072014</v>
      </c>
      <c r="O106" s="7">
        <f t="shared" si="116"/>
        <v>48756.195205120006</v>
      </c>
      <c r="P106" s="7">
        <f t="shared" si="117"/>
        <v>5436.3157653708804</v>
      </c>
      <c r="Q106" s="7">
        <f t="shared" si="118"/>
        <v>9751.2390410240023</v>
      </c>
      <c r="R106" s="7">
        <f t="shared" si="119"/>
        <v>63943.750011514887</v>
      </c>
      <c r="S106" s="7">
        <f t="shared" si="120"/>
        <v>50706.44301332481</v>
      </c>
      <c r="T106" s="7">
        <f t="shared" si="121"/>
        <v>5653.7683959857168</v>
      </c>
      <c r="U106" s="7">
        <f t="shared" si="122"/>
        <v>10141.288602664963</v>
      </c>
      <c r="V106" s="7">
        <f t="shared" si="123"/>
        <v>66501.500011975484</v>
      </c>
      <c r="W106" s="5">
        <f t="shared" si="124"/>
        <v>61578.995462272476</v>
      </c>
      <c r="X106" s="5">
        <f t="shared" si="125"/>
        <v>5131.582955189373</v>
      </c>
    </row>
    <row r="107" spans="1:24" x14ac:dyDescent="0.25">
      <c r="A107" s="135" t="s">
        <v>298</v>
      </c>
      <c r="B107" s="2">
        <v>10</v>
      </c>
      <c r="C107" s="374">
        <f t="shared" si="126"/>
        <v>44512</v>
      </c>
      <c r="D107" s="7">
        <f t="shared" si="105"/>
        <v>4963.0879999999997</v>
      </c>
      <c r="E107" s="7">
        <f t="shared" si="106"/>
        <v>8902.4</v>
      </c>
      <c r="F107" s="7">
        <f t="shared" si="107"/>
        <v>58377.488000000005</v>
      </c>
      <c r="G107" s="7">
        <f t="shared" si="108"/>
        <v>46292.480000000003</v>
      </c>
      <c r="H107" s="7">
        <f t="shared" si="109"/>
        <v>5161.6115200000004</v>
      </c>
      <c r="I107" s="7">
        <f t="shared" si="110"/>
        <v>9258.496000000001</v>
      </c>
      <c r="J107" s="7">
        <f t="shared" si="111"/>
        <v>60712.587520000001</v>
      </c>
      <c r="K107" s="7">
        <f t="shared" si="112"/>
        <v>48144.179200000006</v>
      </c>
      <c r="L107" s="7">
        <f t="shared" si="113"/>
        <v>5368.0759808000012</v>
      </c>
      <c r="M107" s="7">
        <f t="shared" si="114"/>
        <v>9628.8358400000016</v>
      </c>
      <c r="N107" s="7">
        <f t="shared" si="115"/>
        <v>63141.091020800006</v>
      </c>
      <c r="O107" s="7">
        <f t="shared" si="116"/>
        <v>50069.946368000004</v>
      </c>
      <c r="P107" s="7">
        <f t="shared" si="117"/>
        <v>5582.799020032001</v>
      </c>
      <c r="Q107" s="7">
        <f t="shared" si="118"/>
        <v>10013.989273600002</v>
      </c>
      <c r="R107" s="7">
        <f t="shared" si="119"/>
        <v>65666.734661631999</v>
      </c>
      <c r="S107" s="7">
        <f t="shared" si="120"/>
        <v>52072.744222720008</v>
      </c>
      <c r="T107" s="7">
        <f t="shared" si="121"/>
        <v>5806.1109808332812</v>
      </c>
      <c r="U107" s="7">
        <f t="shared" si="122"/>
        <v>10414.548844544002</v>
      </c>
      <c r="V107" s="7">
        <f t="shared" si="123"/>
        <v>68293.404048097291</v>
      </c>
      <c r="W107" s="5">
        <f t="shared" si="124"/>
        <v>63238.261050105866</v>
      </c>
      <c r="X107" s="5">
        <f t="shared" si="125"/>
        <v>5269.8550875088222</v>
      </c>
    </row>
    <row r="108" spans="1:24" s="60" customFormat="1" ht="15.75" thickBot="1" x14ac:dyDescent="0.3">
      <c r="A108" s="25" t="s">
        <v>297</v>
      </c>
      <c r="B108" s="9">
        <v>11</v>
      </c>
      <c r="C108" s="374">
        <f t="shared" si="126"/>
        <v>45690.32</v>
      </c>
      <c r="D108" s="10">
        <f t="shared" si="105"/>
        <v>5094.4706800000004</v>
      </c>
      <c r="E108" s="10">
        <f t="shared" si="106"/>
        <v>9138.0640000000003</v>
      </c>
      <c r="F108" s="11">
        <f t="shared" si="107"/>
        <v>59922.854679999997</v>
      </c>
      <c r="G108" s="35">
        <f t="shared" si="108"/>
        <v>47517.932800000002</v>
      </c>
      <c r="H108" s="10">
        <f t="shared" si="109"/>
        <v>5298.2495072000002</v>
      </c>
      <c r="I108" s="10">
        <f t="shared" si="110"/>
        <v>9503.5865600000016</v>
      </c>
      <c r="J108" s="11">
        <f t="shared" si="111"/>
        <v>62319.768867200008</v>
      </c>
      <c r="K108" s="35">
        <f t="shared" si="112"/>
        <v>49418.650112000003</v>
      </c>
      <c r="L108" s="10">
        <f t="shared" si="113"/>
        <v>5510.1794874880006</v>
      </c>
      <c r="M108" s="10">
        <f t="shared" si="114"/>
        <v>9883.730022400001</v>
      </c>
      <c r="N108" s="11">
        <f t="shared" si="115"/>
        <v>64812.559621888002</v>
      </c>
      <c r="O108" s="35">
        <f t="shared" si="116"/>
        <v>51395.396116480006</v>
      </c>
      <c r="P108" s="10">
        <f t="shared" si="117"/>
        <v>5730.5866669875204</v>
      </c>
      <c r="Q108" s="10">
        <f t="shared" si="118"/>
        <v>10279.079223296001</v>
      </c>
      <c r="R108" s="11">
        <f t="shared" si="119"/>
        <v>67405.062006763532</v>
      </c>
      <c r="S108" s="35">
        <f t="shared" si="120"/>
        <v>53451.211961139205</v>
      </c>
      <c r="T108" s="10">
        <f t="shared" si="121"/>
        <v>5959.8101336670215</v>
      </c>
      <c r="U108" s="10">
        <f t="shared" si="122"/>
        <v>10690.242392227841</v>
      </c>
      <c r="V108" s="11">
        <f t="shared" si="123"/>
        <v>70101.264487034074</v>
      </c>
      <c r="W108" s="167">
        <f t="shared" si="124"/>
        <v>64912.301932577124</v>
      </c>
      <c r="X108" s="167">
        <f t="shared" si="125"/>
        <v>5409.3584943814267</v>
      </c>
    </row>
    <row r="109" spans="1:24" x14ac:dyDescent="0.25">
      <c r="A109" s="127" t="s">
        <v>270</v>
      </c>
      <c r="B109" s="2"/>
      <c r="C109" s="34">
        <v>0</v>
      </c>
      <c r="D109" s="7"/>
      <c r="E109" s="7"/>
      <c r="F109" s="8"/>
      <c r="G109" s="34"/>
      <c r="H109" s="7"/>
      <c r="I109" s="7"/>
      <c r="J109" s="8">
        <f>$J$108</f>
        <v>62319.768867200008</v>
      </c>
      <c r="K109" s="34"/>
      <c r="L109" s="7"/>
      <c r="M109" s="7"/>
      <c r="N109" s="8">
        <f>$N$108</f>
        <v>64812.559621888002</v>
      </c>
      <c r="O109" s="34"/>
      <c r="P109" s="7"/>
      <c r="Q109" s="7"/>
      <c r="R109" s="8">
        <f>$R$108</f>
        <v>67405.062006763532</v>
      </c>
      <c r="S109" s="34"/>
      <c r="T109" s="7"/>
      <c r="U109" s="7"/>
      <c r="V109" s="8">
        <f>$V$108</f>
        <v>70101.264487034074</v>
      </c>
      <c r="W109" s="5"/>
      <c r="X109" s="5"/>
    </row>
    <row r="110" spans="1:24" x14ac:dyDescent="0.25">
      <c r="A110" s="127" t="s">
        <v>270</v>
      </c>
      <c r="B110" s="2"/>
      <c r="C110" s="34">
        <v>0</v>
      </c>
      <c r="D110" s="7"/>
      <c r="E110" s="7"/>
      <c r="F110" s="8"/>
      <c r="G110" s="34"/>
      <c r="H110" s="7"/>
      <c r="I110" s="7"/>
      <c r="J110" s="8">
        <f t="shared" ref="J110:J119" si="127">$J$108</f>
        <v>62319.768867200008</v>
      </c>
      <c r="K110" s="34"/>
      <c r="L110" s="7"/>
      <c r="M110" s="7"/>
      <c r="N110" s="8">
        <f t="shared" ref="N110:N119" si="128">$N$108</f>
        <v>64812.559621888002</v>
      </c>
      <c r="O110" s="34"/>
      <c r="P110" s="7"/>
      <c r="Q110" s="7"/>
      <c r="R110" s="8">
        <f t="shared" ref="R110:R119" si="129">$R$108</f>
        <v>67405.062006763532</v>
      </c>
      <c r="S110" s="34"/>
      <c r="T110" s="7"/>
      <c r="U110" s="7"/>
      <c r="V110" s="8">
        <f t="shared" ref="V110:V119" si="130">$V$108</f>
        <v>70101.264487034074</v>
      </c>
      <c r="W110" s="5"/>
      <c r="X110" s="5"/>
    </row>
    <row r="111" spans="1:24" x14ac:dyDescent="0.25">
      <c r="A111" s="127" t="s">
        <v>270</v>
      </c>
      <c r="B111" s="2"/>
      <c r="C111" s="34">
        <v>0</v>
      </c>
      <c r="D111" s="7"/>
      <c r="E111" s="7"/>
      <c r="F111" s="8"/>
      <c r="G111" s="34"/>
      <c r="H111" s="7"/>
      <c r="I111" s="7"/>
      <c r="J111" s="8">
        <f t="shared" si="127"/>
        <v>62319.768867200008</v>
      </c>
      <c r="K111" s="34"/>
      <c r="L111" s="7"/>
      <c r="M111" s="7"/>
      <c r="N111" s="8">
        <f t="shared" si="128"/>
        <v>64812.559621888002</v>
      </c>
      <c r="O111" s="34"/>
      <c r="P111" s="7"/>
      <c r="Q111" s="7"/>
      <c r="R111" s="8">
        <f t="shared" si="129"/>
        <v>67405.062006763532</v>
      </c>
      <c r="S111" s="34"/>
      <c r="T111" s="7"/>
      <c r="U111" s="7"/>
      <c r="V111" s="8">
        <f t="shared" si="130"/>
        <v>70101.264487034074</v>
      </c>
      <c r="W111" s="5"/>
      <c r="X111" s="5"/>
    </row>
    <row r="112" spans="1:24" x14ac:dyDescent="0.25">
      <c r="A112" s="127" t="s">
        <v>270</v>
      </c>
      <c r="B112" s="2"/>
      <c r="C112" s="34">
        <v>0</v>
      </c>
      <c r="D112" s="7"/>
      <c r="E112" s="7"/>
      <c r="F112" s="8"/>
      <c r="G112" s="34"/>
      <c r="H112" s="7"/>
      <c r="I112" s="7"/>
      <c r="J112" s="8">
        <f t="shared" si="127"/>
        <v>62319.768867200008</v>
      </c>
      <c r="K112" s="34"/>
      <c r="L112" s="7"/>
      <c r="M112" s="7"/>
      <c r="N112" s="8">
        <f t="shared" si="128"/>
        <v>64812.559621888002</v>
      </c>
      <c r="O112" s="34"/>
      <c r="P112" s="7"/>
      <c r="Q112" s="7"/>
      <c r="R112" s="8">
        <f t="shared" si="129"/>
        <v>67405.062006763532</v>
      </c>
      <c r="S112" s="34"/>
      <c r="T112" s="7"/>
      <c r="U112" s="7"/>
      <c r="V112" s="8">
        <f t="shared" si="130"/>
        <v>70101.264487034074</v>
      </c>
      <c r="W112" s="5"/>
      <c r="X112" s="5"/>
    </row>
    <row r="113" spans="1:24" x14ac:dyDescent="0.25">
      <c r="A113" s="127" t="s">
        <v>270</v>
      </c>
      <c r="B113" s="2"/>
      <c r="C113" s="34">
        <v>0</v>
      </c>
      <c r="D113" s="7"/>
      <c r="E113" s="7"/>
      <c r="F113" s="8"/>
      <c r="G113" s="34"/>
      <c r="H113" s="7"/>
      <c r="I113" s="7"/>
      <c r="J113" s="8">
        <f t="shared" si="127"/>
        <v>62319.768867200008</v>
      </c>
      <c r="K113" s="34"/>
      <c r="L113" s="7"/>
      <c r="M113" s="7"/>
      <c r="N113" s="8">
        <f t="shared" si="128"/>
        <v>64812.559621888002</v>
      </c>
      <c r="O113" s="34"/>
      <c r="P113" s="7"/>
      <c r="Q113" s="7"/>
      <c r="R113" s="8">
        <f t="shared" si="129"/>
        <v>67405.062006763532</v>
      </c>
      <c r="S113" s="34"/>
      <c r="T113" s="7"/>
      <c r="U113" s="7"/>
      <c r="V113" s="8">
        <f t="shared" si="130"/>
        <v>70101.264487034074</v>
      </c>
      <c r="W113" s="5"/>
      <c r="X113" s="5"/>
    </row>
    <row r="114" spans="1:24" x14ac:dyDescent="0.25">
      <c r="A114" s="127" t="s">
        <v>270</v>
      </c>
      <c r="B114" s="2"/>
      <c r="C114" s="34">
        <v>0</v>
      </c>
      <c r="D114" s="7"/>
      <c r="E114" s="7"/>
      <c r="F114" s="8"/>
      <c r="G114" s="34"/>
      <c r="H114" s="7"/>
      <c r="I114" s="7"/>
      <c r="J114" s="8">
        <f t="shared" si="127"/>
        <v>62319.768867200008</v>
      </c>
      <c r="K114" s="34"/>
      <c r="L114" s="7"/>
      <c r="M114" s="7"/>
      <c r="N114" s="8">
        <f t="shared" si="128"/>
        <v>64812.559621888002</v>
      </c>
      <c r="O114" s="34"/>
      <c r="P114" s="7"/>
      <c r="Q114" s="7"/>
      <c r="R114" s="8">
        <f t="shared" si="129"/>
        <v>67405.062006763532</v>
      </c>
      <c r="S114" s="34"/>
      <c r="T114" s="7"/>
      <c r="U114" s="7"/>
      <c r="V114" s="8">
        <f t="shared" si="130"/>
        <v>70101.264487034074</v>
      </c>
      <c r="W114" s="5"/>
      <c r="X114" s="5"/>
    </row>
    <row r="115" spans="1:24" x14ac:dyDescent="0.25">
      <c r="A115" s="127" t="s">
        <v>270</v>
      </c>
      <c r="B115" s="2"/>
      <c r="C115" s="34">
        <v>0</v>
      </c>
      <c r="D115" s="7"/>
      <c r="E115" s="7"/>
      <c r="F115" s="8"/>
      <c r="G115" s="34"/>
      <c r="H115" s="7"/>
      <c r="I115" s="7"/>
      <c r="J115" s="8">
        <f t="shared" si="127"/>
        <v>62319.768867200008</v>
      </c>
      <c r="K115" s="34"/>
      <c r="L115" s="7"/>
      <c r="M115" s="7"/>
      <c r="N115" s="8">
        <f t="shared" si="128"/>
        <v>64812.559621888002</v>
      </c>
      <c r="O115" s="34"/>
      <c r="P115" s="7"/>
      <c r="Q115" s="7"/>
      <c r="R115" s="8">
        <f t="shared" si="129"/>
        <v>67405.062006763532</v>
      </c>
      <c r="S115" s="34"/>
      <c r="T115" s="7"/>
      <c r="U115" s="7"/>
      <c r="V115" s="8">
        <f t="shared" si="130"/>
        <v>70101.264487034074</v>
      </c>
      <c r="W115" s="5"/>
      <c r="X115" s="5"/>
    </row>
    <row r="116" spans="1:24" x14ac:dyDescent="0.25">
      <c r="A116" s="127" t="s">
        <v>270</v>
      </c>
      <c r="B116" s="2"/>
      <c r="C116" s="34">
        <v>0</v>
      </c>
      <c r="D116" s="7"/>
      <c r="E116" s="7"/>
      <c r="F116" s="8"/>
      <c r="G116" s="34"/>
      <c r="H116" s="7"/>
      <c r="I116" s="7"/>
      <c r="J116" s="8">
        <f t="shared" si="127"/>
        <v>62319.768867200008</v>
      </c>
      <c r="K116" s="34"/>
      <c r="L116" s="7"/>
      <c r="M116" s="7"/>
      <c r="N116" s="8">
        <f t="shared" si="128"/>
        <v>64812.559621888002</v>
      </c>
      <c r="O116" s="34"/>
      <c r="P116" s="7"/>
      <c r="Q116" s="7"/>
      <c r="R116" s="8">
        <f t="shared" si="129"/>
        <v>67405.062006763532</v>
      </c>
      <c r="S116" s="34"/>
      <c r="T116" s="7"/>
      <c r="U116" s="7"/>
      <c r="V116" s="8">
        <f t="shared" si="130"/>
        <v>70101.264487034074</v>
      </c>
      <c r="W116" s="5"/>
      <c r="X116" s="5"/>
    </row>
    <row r="117" spans="1:24" x14ac:dyDescent="0.25">
      <c r="A117" s="127" t="s">
        <v>270</v>
      </c>
      <c r="B117" s="2"/>
      <c r="C117" s="34">
        <v>0</v>
      </c>
      <c r="D117" s="7"/>
      <c r="E117" s="7"/>
      <c r="F117" s="8"/>
      <c r="G117" s="34"/>
      <c r="H117" s="7"/>
      <c r="I117" s="7"/>
      <c r="J117" s="8">
        <f t="shared" si="127"/>
        <v>62319.768867200008</v>
      </c>
      <c r="K117" s="34"/>
      <c r="L117" s="7"/>
      <c r="M117" s="7"/>
      <c r="N117" s="8">
        <f t="shared" si="128"/>
        <v>64812.559621888002</v>
      </c>
      <c r="O117" s="34"/>
      <c r="P117" s="7"/>
      <c r="Q117" s="7"/>
      <c r="R117" s="8">
        <f t="shared" si="129"/>
        <v>67405.062006763532</v>
      </c>
      <c r="S117" s="34"/>
      <c r="T117" s="7"/>
      <c r="U117" s="7"/>
      <c r="V117" s="8">
        <f t="shared" si="130"/>
        <v>70101.264487034074</v>
      </c>
      <c r="W117" s="5"/>
      <c r="X117" s="5"/>
    </row>
    <row r="118" spans="1:24" x14ac:dyDescent="0.25">
      <c r="A118" s="127" t="s">
        <v>270</v>
      </c>
      <c r="B118" s="2"/>
      <c r="C118" s="34">
        <v>0</v>
      </c>
      <c r="D118" s="7"/>
      <c r="E118" s="7"/>
      <c r="F118" s="8"/>
      <c r="G118" s="34"/>
      <c r="H118" s="7"/>
      <c r="I118" s="7"/>
      <c r="J118" s="8">
        <f t="shared" si="127"/>
        <v>62319.768867200008</v>
      </c>
      <c r="K118" s="34"/>
      <c r="L118" s="7"/>
      <c r="M118" s="7"/>
      <c r="N118" s="8">
        <f t="shared" si="128"/>
        <v>64812.559621888002</v>
      </c>
      <c r="O118" s="34"/>
      <c r="P118" s="7"/>
      <c r="Q118" s="7"/>
      <c r="R118" s="8">
        <f t="shared" si="129"/>
        <v>67405.062006763532</v>
      </c>
      <c r="S118" s="34"/>
      <c r="T118" s="7"/>
      <c r="U118" s="7"/>
      <c r="V118" s="8">
        <f t="shared" si="130"/>
        <v>70101.264487034074</v>
      </c>
      <c r="W118" s="5"/>
      <c r="X118" s="5"/>
    </row>
    <row r="119" spans="1:24" ht="15.75" thickBot="1" x14ac:dyDescent="0.3">
      <c r="A119" s="127" t="s">
        <v>270</v>
      </c>
      <c r="B119" s="2"/>
      <c r="C119" s="34">
        <v>0</v>
      </c>
      <c r="D119" s="7"/>
      <c r="E119" s="7"/>
      <c r="F119" s="8"/>
      <c r="G119" s="34"/>
      <c r="H119" s="7"/>
      <c r="I119" s="7"/>
      <c r="J119" s="8">
        <f t="shared" si="127"/>
        <v>62319.768867200008</v>
      </c>
      <c r="K119" s="34"/>
      <c r="L119" s="7"/>
      <c r="M119" s="7"/>
      <c r="N119" s="8">
        <f t="shared" si="128"/>
        <v>64812.559621888002</v>
      </c>
      <c r="O119" s="34"/>
      <c r="P119" s="7"/>
      <c r="Q119" s="7"/>
      <c r="R119" s="8">
        <f t="shared" si="129"/>
        <v>67405.062006763532</v>
      </c>
      <c r="S119" s="34"/>
      <c r="T119" s="7"/>
      <c r="U119" s="7"/>
      <c r="V119" s="8">
        <f t="shared" si="130"/>
        <v>70101.264487034074</v>
      </c>
      <c r="W119" s="5"/>
      <c r="X119" s="5"/>
    </row>
    <row r="120" spans="1:24" x14ac:dyDescent="0.25">
      <c r="A120" s="24" t="s">
        <v>296</v>
      </c>
      <c r="B120" s="2">
        <v>1</v>
      </c>
      <c r="C120" s="373">
        <f t="shared" ref="C120:C132" si="131">+C300*$F$4</f>
        <v>31111.600000000002</v>
      </c>
      <c r="D120" s="7">
        <f t="shared" ref="D120:D132" si="132">C120*$F$2</f>
        <v>3468.9434000000001</v>
      </c>
      <c r="E120" s="7">
        <f t="shared" ref="E120:E132" si="133">C120*$F$3</f>
        <v>6222.3200000000006</v>
      </c>
      <c r="F120" s="8">
        <f t="shared" ref="F120:F132" si="134">SUM(C120:E120)</f>
        <v>40802.863400000002</v>
      </c>
      <c r="G120" s="34">
        <f t="shared" ref="G120:G132" si="135">C120*$F$4</f>
        <v>32356.064000000002</v>
      </c>
      <c r="H120" s="7">
        <f t="shared" ref="H120:H132" si="136">G120*$F$2</f>
        <v>3607.7011360000001</v>
      </c>
      <c r="I120" s="7">
        <f t="shared" ref="I120:I132" si="137">G120*$F$3</f>
        <v>6471.2128000000012</v>
      </c>
      <c r="J120" s="8">
        <f t="shared" ref="J120:J132" si="138">SUM(G120:I120)</f>
        <v>42434.977936000003</v>
      </c>
      <c r="K120" s="34">
        <f t="shared" ref="K120:K132" si="139">G120*$F$4</f>
        <v>33650.306560000005</v>
      </c>
      <c r="L120" s="7">
        <f t="shared" ref="L120:L132" si="140">K120*$F$2</f>
        <v>3752.0091814400007</v>
      </c>
      <c r="M120" s="7">
        <f t="shared" ref="M120:M132" si="141">K120*$F$3</f>
        <v>6730.0613120000016</v>
      </c>
      <c r="N120" s="8">
        <f t="shared" ref="N120:N132" si="142">SUM(K120:M120)</f>
        <v>44132.37705344001</v>
      </c>
      <c r="O120" s="34">
        <f t="shared" ref="O120:O132" si="143">K120*$F$4</f>
        <v>34996.318822400004</v>
      </c>
      <c r="P120" s="7">
        <f t="shared" ref="P120:P132" si="144">O120*$F$2</f>
        <v>3902.0895486976005</v>
      </c>
      <c r="Q120" s="7">
        <f t="shared" ref="Q120:Q132" si="145">O120*$F$3</f>
        <v>6999.2637644800016</v>
      </c>
      <c r="R120" s="8">
        <f t="shared" ref="R120:R132" si="146">SUM(O120:Q120)</f>
        <v>45897.67213557761</v>
      </c>
      <c r="S120" s="34">
        <f t="shared" ref="S120:S132" si="147">O120*$F$4</f>
        <v>36396.171575296008</v>
      </c>
      <c r="T120" s="7">
        <f t="shared" ref="T120:T132" si="148">S120*$F$2</f>
        <v>4058.1731306455049</v>
      </c>
      <c r="U120" s="7">
        <f t="shared" ref="U120:U132" si="149">S120*$F$3</f>
        <v>7279.2343150592023</v>
      </c>
      <c r="V120" s="8">
        <f t="shared" ref="V120:V132" si="150">SUM(S120:U120)</f>
        <v>47733.579021000711</v>
      </c>
      <c r="W120" s="5">
        <f t="shared" ref="W120:W132" si="151">AVERAGE(F120,J120,N120,R120,V120)</f>
        <v>44200.293909203669</v>
      </c>
      <c r="X120" s="5">
        <f t="shared" ref="X120:X132" si="152">SUM(F120,J120,N120,R120,V120)/$X$1</f>
        <v>3683.3578257669724</v>
      </c>
    </row>
    <row r="121" spans="1:24" x14ac:dyDescent="0.25">
      <c r="A121" s="24" t="s">
        <v>295</v>
      </c>
      <c r="B121" s="2">
        <v>2</v>
      </c>
      <c r="C121" s="374">
        <f t="shared" si="131"/>
        <v>32598.800000000003</v>
      </c>
      <c r="D121" s="7">
        <f t="shared" si="132"/>
        <v>3634.7662000000005</v>
      </c>
      <c r="E121" s="7">
        <f t="shared" si="133"/>
        <v>6519.7600000000011</v>
      </c>
      <c r="F121" s="8">
        <f t="shared" si="134"/>
        <v>42753.326200000003</v>
      </c>
      <c r="G121" s="34">
        <f t="shared" si="135"/>
        <v>33902.752000000008</v>
      </c>
      <c r="H121" s="7">
        <f t="shared" si="136"/>
        <v>3780.156848000001</v>
      </c>
      <c r="I121" s="7">
        <f t="shared" si="137"/>
        <v>6780.5504000000019</v>
      </c>
      <c r="J121" s="8">
        <f t="shared" si="138"/>
        <v>44463.459248000006</v>
      </c>
      <c r="K121" s="34">
        <f t="shared" si="139"/>
        <v>35258.862080000006</v>
      </c>
      <c r="L121" s="7">
        <f t="shared" si="140"/>
        <v>3931.3631219200006</v>
      </c>
      <c r="M121" s="7">
        <f t="shared" si="141"/>
        <v>7051.7724160000016</v>
      </c>
      <c r="N121" s="8">
        <f t="shared" si="142"/>
        <v>46241.997617920009</v>
      </c>
      <c r="O121" s="34">
        <f t="shared" si="143"/>
        <v>36669.216563200011</v>
      </c>
      <c r="P121" s="7">
        <f t="shared" si="144"/>
        <v>4088.6176467968012</v>
      </c>
      <c r="Q121" s="7">
        <f t="shared" si="145"/>
        <v>7333.8433126400023</v>
      </c>
      <c r="R121" s="8">
        <f t="shared" si="146"/>
        <v>48091.677522636819</v>
      </c>
      <c r="S121" s="34">
        <f t="shared" si="147"/>
        <v>38135.985225728014</v>
      </c>
      <c r="T121" s="7">
        <f t="shared" si="148"/>
        <v>4252.1623526686735</v>
      </c>
      <c r="U121" s="7">
        <f t="shared" si="149"/>
        <v>7627.1970451456036</v>
      </c>
      <c r="V121" s="8">
        <f t="shared" si="150"/>
        <v>50015.344623542289</v>
      </c>
      <c r="W121" s="5">
        <f t="shared" si="151"/>
        <v>46313.161042419822</v>
      </c>
      <c r="X121" s="5">
        <f t="shared" si="152"/>
        <v>3859.4300868683185</v>
      </c>
    </row>
    <row r="122" spans="1:24" x14ac:dyDescent="0.25">
      <c r="A122" s="24" t="s">
        <v>294</v>
      </c>
      <c r="B122" s="2">
        <v>3</v>
      </c>
      <c r="C122" s="374">
        <f t="shared" si="131"/>
        <v>33663.760000000002</v>
      </c>
      <c r="D122" s="7">
        <f t="shared" si="132"/>
        <v>3753.5092400000003</v>
      </c>
      <c r="E122" s="7">
        <f t="shared" si="133"/>
        <v>6732.7520000000004</v>
      </c>
      <c r="F122" s="8">
        <f t="shared" si="134"/>
        <v>44150.021240000002</v>
      </c>
      <c r="G122" s="34">
        <f t="shared" si="135"/>
        <v>35010.310400000002</v>
      </c>
      <c r="H122" s="7">
        <f t="shared" si="136"/>
        <v>3903.6496096000001</v>
      </c>
      <c r="I122" s="7">
        <f t="shared" si="137"/>
        <v>7002.0620800000006</v>
      </c>
      <c r="J122" s="8">
        <f t="shared" si="138"/>
        <v>45916.022089600003</v>
      </c>
      <c r="K122" s="34">
        <f t="shared" si="139"/>
        <v>36410.722816000001</v>
      </c>
      <c r="L122" s="7">
        <f t="shared" si="140"/>
        <v>4059.7955939840003</v>
      </c>
      <c r="M122" s="7">
        <f t="shared" si="141"/>
        <v>7282.1445632000004</v>
      </c>
      <c r="N122" s="8">
        <f t="shared" si="142"/>
        <v>47752.662973184008</v>
      </c>
      <c r="O122" s="34">
        <f t="shared" si="143"/>
        <v>37867.151728640005</v>
      </c>
      <c r="P122" s="7">
        <f t="shared" si="144"/>
        <v>4222.187417743361</v>
      </c>
      <c r="Q122" s="7">
        <f t="shared" si="145"/>
        <v>7573.4303457280012</v>
      </c>
      <c r="R122" s="8">
        <f t="shared" si="146"/>
        <v>49662.769492111373</v>
      </c>
      <c r="S122" s="34">
        <f t="shared" si="147"/>
        <v>39381.837797785607</v>
      </c>
      <c r="T122" s="7">
        <f t="shared" si="148"/>
        <v>4391.0749144530955</v>
      </c>
      <c r="U122" s="7">
        <f t="shared" si="149"/>
        <v>7876.3675595571221</v>
      </c>
      <c r="V122" s="8">
        <f t="shared" si="150"/>
        <v>51649.280271795826</v>
      </c>
      <c r="W122" s="5">
        <f t="shared" si="151"/>
        <v>47826.151213338249</v>
      </c>
      <c r="X122" s="5">
        <f t="shared" si="152"/>
        <v>3985.5126011115208</v>
      </c>
    </row>
    <row r="123" spans="1:24" x14ac:dyDescent="0.25">
      <c r="A123" s="24" t="s">
        <v>293</v>
      </c>
      <c r="B123" s="2">
        <v>4</v>
      </c>
      <c r="C123" s="374">
        <f t="shared" si="131"/>
        <v>35289.279999999999</v>
      </c>
      <c r="D123" s="7">
        <f t="shared" si="132"/>
        <v>3934.7547199999999</v>
      </c>
      <c r="E123" s="7">
        <f t="shared" si="133"/>
        <v>7057.8559999999998</v>
      </c>
      <c r="F123" s="8">
        <f t="shared" si="134"/>
        <v>46281.890719999996</v>
      </c>
      <c r="G123" s="34">
        <f t="shared" si="135"/>
        <v>36700.851199999997</v>
      </c>
      <c r="H123" s="7">
        <f t="shared" si="136"/>
        <v>4092.1449087999999</v>
      </c>
      <c r="I123" s="7">
        <f t="shared" si="137"/>
        <v>7340.1702399999995</v>
      </c>
      <c r="J123" s="8">
        <f t="shared" si="138"/>
        <v>48133.166348799998</v>
      </c>
      <c r="K123" s="34">
        <f t="shared" si="139"/>
        <v>38168.885247999999</v>
      </c>
      <c r="L123" s="7">
        <f t="shared" si="140"/>
        <v>4255.8307051519996</v>
      </c>
      <c r="M123" s="7">
        <f t="shared" si="141"/>
        <v>7633.7770496000003</v>
      </c>
      <c r="N123" s="8">
        <f t="shared" si="142"/>
        <v>50058.493002752002</v>
      </c>
      <c r="O123" s="34">
        <f t="shared" si="143"/>
        <v>39695.640657919997</v>
      </c>
      <c r="P123" s="7">
        <f t="shared" si="144"/>
        <v>4426.0639333580793</v>
      </c>
      <c r="Q123" s="7">
        <f t="shared" si="145"/>
        <v>7939.1281315839997</v>
      </c>
      <c r="R123" s="8">
        <f t="shared" si="146"/>
        <v>52060.832722862076</v>
      </c>
      <c r="S123" s="34">
        <f t="shared" si="147"/>
        <v>41283.466284236798</v>
      </c>
      <c r="T123" s="7">
        <f t="shared" si="148"/>
        <v>4603.106490692403</v>
      </c>
      <c r="U123" s="7">
        <f t="shared" si="149"/>
        <v>8256.6932568473603</v>
      </c>
      <c r="V123" s="8">
        <f t="shared" si="150"/>
        <v>54143.266031776555</v>
      </c>
      <c r="W123" s="5">
        <f t="shared" si="151"/>
        <v>50135.529765238127</v>
      </c>
      <c r="X123" s="5">
        <f t="shared" si="152"/>
        <v>4177.9608137698433</v>
      </c>
    </row>
    <row r="124" spans="1:24" x14ac:dyDescent="0.25">
      <c r="A124" s="24" t="s">
        <v>292</v>
      </c>
      <c r="B124" s="2">
        <v>5</v>
      </c>
      <c r="C124" s="374">
        <f t="shared" si="131"/>
        <v>36963.68</v>
      </c>
      <c r="D124" s="7">
        <f t="shared" si="132"/>
        <v>4121.4503199999999</v>
      </c>
      <c r="E124" s="7">
        <f t="shared" si="133"/>
        <v>7392.7360000000008</v>
      </c>
      <c r="F124" s="8">
        <f t="shared" si="134"/>
        <v>48477.866320000001</v>
      </c>
      <c r="G124" s="34">
        <f t="shared" si="135"/>
        <v>38442.227200000001</v>
      </c>
      <c r="H124" s="7">
        <f t="shared" si="136"/>
        <v>4286.3083328000002</v>
      </c>
      <c r="I124" s="7">
        <f t="shared" si="137"/>
        <v>7688.4454400000004</v>
      </c>
      <c r="J124" s="8">
        <f t="shared" si="138"/>
        <v>50416.980972800004</v>
      </c>
      <c r="K124" s="34">
        <f t="shared" si="139"/>
        <v>39979.916288</v>
      </c>
      <c r="L124" s="7">
        <f t="shared" si="140"/>
        <v>4457.7606661119999</v>
      </c>
      <c r="M124" s="7">
        <f t="shared" si="141"/>
        <v>7995.9832576000008</v>
      </c>
      <c r="N124" s="8">
        <f t="shared" si="142"/>
        <v>52433.660211712006</v>
      </c>
      <c r="O124" s="34">
        <f t="shared" si="143"/>
        <v>41579.112939520004</v>
      </c>
      <c r="P124" s="7">
        <f t="shared" si="144"/>
        <v>4636.0710927564805</v>
      </c>
      <c r="Q124" s="7">
        <f t="shared" si="145"/>
        <v>8315.8225879040019</v>
      </c>
      <c r="R124" s="8">
        <f t="shared" si="146"/>
        <v>54531.006620180488</v>
      </c>
      <c r="S124" s="34">
        <f t="shared" si="147"/>
        <v>43242.277457100805</v>
      </c>
      <c r="T124" s="7">
        <f t="shared" si="148"/>
        <v>4821.5139364667402</v>
      </c>
      <c r="U124" s="7">
        <f t="shared" si="149"/>
        <v>8648.4554914201617</v>
      </c>
      <c r="V124" s="8">
        <f t="shared" si="150"/>
        <v>56712.246884987704</v>
      </c>
      <c r="W124" s="5">
        <f t="shared" si="151"/>
        <v>52514.352201936032</v>
      </c>
      <c r="X124" s="5">
        <f t="shared" si="152"/>
        <v>4376.1960168280029</v>
      </c>
    </row>
    <row r="125" spans="1:24" x14ac:dyDescent="0.25">
      <c r="A125" s="24" t="s">
        <v>291</v>
      </c>
      <c r="B125" s="2">
        <v>6</v>
      </c>
      <c r="C125" s="374">
        <f t="shared" si="131"/>
        <v>38317.760000000002</v>
      </c>
      <c r="D125" s="7">
        <f t="shared" si="132"/>
        <v>4272.4302400000006</v>
      </c>
      <c r="E125" s="7">
        <f t="shared" si="133"/>
        <v>7663.5520000000006</v>
      </c>
      <c r="F125" s="8">
        <f t="shared" si="134"/>
        <v>50253.742240000007</v>
      </c>
      <c r="G125" s="34">
        <f t="shared" si="135"/>
        <v>39850.470400000006</v>
      </c>
      <c r="H125" s="7">
        <f t="shared" si="136"/>
        <v>4443.3274496000004</v>
      </c>
      <c r="I125" s="7">
        <f t="shared" si="137"/>
        <v>7970.0940800000017</v>
      </c>
      <c r="J125" s="8">
        <f t="shared" si="138"/>
        <v>52263.891929600009</v>
      </c>
      <c r="K125" s="34">
        <f t="shared" si="139"/>
        <v>41444.489216000009</v>
      </c>
      <c r="L125" s="7">
        <f t="shared" si="140"/>
        <v>4621.0605475840011</v>
      </c>
      <c r="M125" s="7">
        <f t="shared" si="141"/>
        <v>8288.8978432000022</v>
      </c>
      <c r="N125" s="8">
        <f t="shared" si="142"/>
        <v>54354.447606784008</v>
      </c>
      <c r="O125" s="34">
        <f t="shared" si="143"/>
        <v>43102.268784640008</v>
      </c>
      <c r="P125" s="7">
        <f t="shared" si="144"/>
        <v>4805.9029694873607</v>
      </c>
      <c r="Q125" s="7">
        <f t="shared" si="145"/>
        <v>8620.4537569280019</v>
      </c>
      <c r="R125" s="8">
        <f t="shared" si="146"/>
        <v>56528.625511055368</v>
      </c>
      <c r="S125" s="34">
        <f t="shared" si="147"/>
        <v>44826.359536025608</v>
      </c>
      <c r="T125" s="7">
        <f t="shared" si="148"/>
        <v>4998.1390882668557</v>
      </c>
      <c r="U125" s="7">
        <f t="shared" si="149"/>
        <v>8965.2719072051223</v>
      </c>
      <c r="V125" s="8">
        <f t="shared" si="150"/>
        <v>58789.77053149759</v>
      </c>
      <c r="W125" s="5">
        <f t="shared" si="151"/>
        <v>54438.095563787399</v>
      </c>
      <c r="X125" s="5">
        <f t="shared" si="152"/>
        <v>4536.50796364895</v>
      </c>
    </row>
    <row r="126" spans="1:24" x14ac:dyDescent="0.25">
      <c r="A126" s="24" t="s">
        <v>290</v>
      </c>
      <c r="B126" s="2">
        <v>7</v>
      </c>
      <c r="C126" s="374">
        <f t="shared" si="131"/>
        <v>39773.760000000002</v>
      </c>
      <c r="D126" s="7">
        <f t="shared" si="132"/>
        <v>4434.7742400000006</v>
      </c>
      <c r="E126" s="7">
        <f t="shared" si="133"/>
        <v>7954.7520000000004</v>
      </c>
      <c r="F126" s="8">
        <f t="shared" si="134"/>
        <v>52163.286240000001</v>
      </c>
      <c r="G126" s="34">
        <f t="shared" si="135"/>
        <v>41364.710400000004</v>
      </c>
      <c r="H126" s="7">
        <f t="shared" si="136"/>
        <v>4612.1652096000007</v>
      </c>
      <c r="I126" s="7">
        <f t="shared" si="137"/>
        <v>8272.9420800000007</v>
      </c>
      <c r="J126" s="8">
        <f t="shared" si="138"/>
        <v>54249.817689600008</v>
      </c>
      <c r="K126" s="34">
        <f t="shared" si="139"/>
        <v>43019.298816000002</v>
      </c>
      <c r="L126" s="7">
        <f t="shared" si="140"/>
        <v>4796.6518179840004</v>
      </c>
      <c r="M126" s="7">
        <f t="shared" si="141"/>
        <v>8603.8597632000001</v>
      </c>
      <c r="N126" s="8">
        <f t="shared" si="142"/>
        <v>56419.810397184003</v>
      </c>
      <c r="O126" s="34">
        <f t="shared" si="143"/>
        <v>44740.070768640006</v>
      </c>
      <c r="P126" s="7">
        <f t="shared" si="144"/>
        <v>4988.5178907033605</v>
      </c>
      <c r="Q126" s="7">
        <f t="shared" si="145"/>
        <v>8948.0141537280015</v>
      </c>
      <c r="R126" s="8">
        <f t="shared" si="146"/>
        <v>58676.602813071368</v>
      </c>
      <c r="S126" s="34">
        <f t="shared" si="147"/>
        <v>46529.673599385605</v>
      </c>
      <c r="T126" s="7">
        <f t="shared" si="148"/>
        <v>5188.058606331495</v>
      </c>
      <c r="U126" s="7">
        <f t="shared" si="149"/>
        <v>9305.9347198771211</v>
      </c>
      <c r="V126" s="8">
        <f t="shared" si="150"/>
        <v>61023.666925594218</v>
      </c>
      <c r="W126" s="5">
        <f t="shared" si="151"/>
        <v>56506.636813089928</v>
      </c>
      <c r="X126" s="5">
        <f t="shared" si="152"/>
        <v>4708.8864010908273</v>
      </c>
    </row>
    <row r="127" spans="1:24" x14ac:dyDescent="0.25">
      <c r="A127" s="24" t="s">
        <v>289</v>
      </c>
      <c r="B127" s="2">
        <v>8</v>
      </c>
      <c r="C127" s="374">
        <f t="shared" si="131"/>
        <v>40917.760000000002</v>
      </c>
      <c r="D127" s="7">
        <f t="shared" si="132"/>
        <v>4562.3302400000002</v>
      </c>
      <c r="E127" s="7">
        <f t="shared" si="133"/>
        <v>8183.5520000000006</v>
      </c>
      <c r="F127" s="8">
        <f t="shared" si="134"/>
        <v>53663.642240000008</v>
      </c>
      <c r="G127" s="34">
        <f t="shared" si="135"/>
        <v>42554.470400000006</v>
      </c>
      <c r="H127" s="7">
        <f t="shared" si="136"/>
        <v>4744.8234496000005</v>
      </c>
      <c r="I127" s="7">
        <f t="shared" si="137"/>
        <v>8510.8940800000018</v>
      </c>
      <c r="J127" s="8">
        <f t="shared" si="138"/>
        <v>55810.187929600012</v>
      </c>
      <c r="K127" s="34">
        <f t="shared" si="139"/>
        <v>44256.649216000005</v>
      </c>
      <c r="L127" s="7">
        <f t="shared" si="140"/>
        <v>4934.6163875840002</v>
      </c>
      <c r="M127" s="7">
        <f t="shared" si="141"/>
        <v>8851.3298432000011</v>
      </c>
      <c r="N127" s="8">
        <f t="shared" si="142"/>
        <v>58042.595446784006</v>
      </c>
      <c r="O127" s="34">
        <f t="shared" si="143"/>
        <v>46026.915184640005</v>
      </c>
      <c r="P127" s="7">
        <f t="shared" si="144"/>
        <v>5132.0010430873608</v>
      </c>
      <c r="Q127" s="7">
        <f t="shared" si="145"/>
        <v>9205.3830369280022</v>
      </c>
      <c r="R127" s="8">
        <f t="shared" si="146"/>
        <v>60364.299264655368</v>
      </c>
      <c r="S127" s="34">
        <f t="shared" si="147"/>
        <v>47867.991792025605</v>
      </c>
      <c r="T127" s="7">
        <f t="shared" si="148"/>
        <v>5337.2810848108547</v>
      </c>
      <c r="U127" s="7">
        <f t="shared" si="149"/>
        <v>9573.598358405121</v>
      </c>
      <c r="V127" s="8">
        <f t="shared" si="150"/>
        <v>62778.871235241582</v>
      </c>
      <c r="W127" s="5">
        <f t="shared" si="151"/>
        <v>58131.919223256191</v>
      </c>
      <c r="X127" s="5">
        <f t="shared" si="152"/>
        <v>4844.3266019380153</v>
      </c>
    </row>
    <row r="128" spans="1:24" x14ac:dyDescent="0.25">
      <c r="A128" s="135" t="s">
        <v>288</v>
      </c>
      <c r="B128" s="2">
        <v>9</v>
      </c>
      <c r="C128" s="374">
        <f t="shared" si="131"/>
        <v>42397.68</v>
      </c>
      <c r="D128" s="7">
        <f t="shared" si="132"/>
        <v>4727.3413200000005</v>
      </c>
      <c r="E128" s="7">
        <f t="shared" si="133"/>
        <v>8479.5360000000001</v>
      </c>
      <c r="F128" s="7">
        <f t="shared" si="134"/>
        <v>55604.55732</v>
      </c>
      <c r="G128" s="7">
        <f t="shared" si="135"/>
        <v>44093.587200000002</v>
      </c>
      <c r="H128" s="7">
        <f t="shared" si="136"/>
        <v>4916.4349728000007</v>
      </c>
      <c r="I128" s="7">
        <f t="shared" si="137"/>
        <v>8818.7174400000004</v>
      </c>
      <c r="J128" s="7">
        <f t="shared" si="138"/>
        <v>57828.739612800004</v>
      </c>
      <c r="K128" s="7">
        <f t="shared" si="139"/>
        <v>45857.330688000002</v>
      </c>
      <c r="L128" s="7">
        <f t="shared" si="140"/>
        <v>5113.0923717120004</v>
      </c>
      <c r="M128" s="7">
        <f t="shared" si="141"/>
        <v>9171.4661376000004</v>
      </c>
      <c r="N128" s="7">
        <f t="shared" si="142"/>
        <v>60141.889197312004</v>
      </c>
      <c r="O128" s="7">
        <f t="shared" si="143"/>
        <v>47691.623915520002</v>
      </c>
      <c r="P128" s="7">
        <f t="shared" si="144"/>
        <v>5317.61606658048</v>
      </c>
      <c r="Q128" s="7">
        <f t="shared" si="145"/>
        <v>9538.3247831040007</v>
      </c>
      <c r="R128" s="7">
        <f t="shared" si="146"/>
        <v>62547.564765204479</v>
      </c>
      <c r="S128" s="7">
        <f t="shared" si="147"/>
        <v>49599.288872140802</v>
      </c>
      <c r="T128" s="7">
        <f t="shared" si="148"/>
        <v>5530.3207092436996</v>
      </c>
      <c r="U128" s="7">
        <f t="shared" si="149"/>
        <v>9919.8577744281611</v>
      </c>
      <c r="V128" s="7">
        <f t="shared" si="150"/>
        <v>65049.467355812667</v>
      </c>
      <c r="W128" s="5">
        <f t="shared" si="151"/>
        <v>60234.443650225832</v>
      </c>
      <c r="X128" s="5">
        <f t="shared" si="152"/>
        <v>5019.5369708521521</v>
      </c>
    </row>
    <row r="129" spans="1:24" x14ac:dyDescent="0.25">
      <c r="A129" s="135" t="s">
        <v>287</v>
      </c>
      <c r="B129" s="2">
        <v>10</v>
      </c>
      <c r="C129" s="374">
        <f t="shared" si="131"/>
        <v>43900.480000000003</v>
      </c>
      <c r="D129" s="7">
        <f t="shared" si="132"/>
        <v>4894.9035200000008</v>
      </c>
      <c r="E129" s="7">
        <f t="shared" si="133"/>
        <v>8780.0960000000014</v>
      </c>
      <c r="F129" s="7">
        <f t="shared" si="134"/>
        <v>57575.479520000008</v>
      </c>
      <c r="G129" s="7">
        <f t="shared" si="135"/>
        <v>45656.499200000006</v>
      </c>
      <c r="H129" s="7">
        <f t="shared" si="136"/>
        <v>5090.6996608000009</v>
      </c>
      <c r="I129" s="7">
        <f t="shared" si="137"/>
        <v>9131.2998400000015</v>
      </c>
      <c r="J129" s="7">
        <f t="shared" si="138"/>
        <v>59878.49870080001</v>
      </c>
      <c r="K129" s="7">
        <f t="shared" si="139"/>
        <v>47482.759168000004</v>
      </c>
      <c r="L129" s="7">
        <f t="shared" si="140"/>
        <v>5294.3276472320003</v>
      </c>
      <c r="M129" s="7">
        <f t="shared" si="141"/>
        <v>9496.5518336000005</v>
      </c>
      <c r="N129" s="7">
        <f t="shared" si="142"/>
        <v>62273.638648832006</v>
      </c>
      <c r="O129" s="7">
        <f t="shared" si="143"/>
        <v>49382.069534720009</v>
      </c>
      <c r="P129" s="7">
        <f t="shared" si="144"/>
        <v>5506.1007531212808</v>
      </c>
      <c r="Q129" s="7">
        <f t="shared" si="145"/>
        <v>9876.4139069440025</v>
      </c>
      <c r="R129" s="7">
        <f t="shared" si="146"/>
        <v>64764.58419478529</v>
      </c>
      <c r="S129" s="7">
        <f t="shared" si="147"/>
        <v>51357.352316108809</v>
      </c>
      <c r="T129" s="7">
        <f t="shared" si="148"/>
        <v>5726.3447832461325</v>
      </c>
      <c r="U129" s="7">
        <f t="shared" si="149"/>
        <v>10271.470463221762</v>
      </c>
      <c r="V129" s="7">
        <f t="shared" si="150"/>
        <v>67355.167562576709</v>
      </c>
      <c r="W129" s="5">
        <f t="shared" si="151"/>
        <v>62369.473725398806</v>
      </c>
      <c r="X129" s="5">
        <f t="shared" si="152"/>
        <v>5197.4561437832335</v>
      </c>
    </row>
    <row r="130" spans="1:24" x14ac:dyDescent="0.25">
      <c r="A130" s="24" t="s">
        <v>286</v>
      </c>
      <c r="B130" s="2">
        <v>11</v>
      </c>
      <c r="C130" s="374">
        <f t="shared" si="131"/>
        <v>45358.560000000005</v>
      </c>
      <c r="D130" s="7">
        <f t="shared" si="132"/>
        <v>5057.479440000001</v>
      </c>
      <c r="E130" s="7">
        <f t="shared" si="133"/>
        <v>9071.7120000000014</v>
      </c>
      <c r="F130" s="8">
        <f t="shared" si="134"/>
        <v>59487.751440000007</v>
      </c>
      <c r="G130" s="34">
        <f t="shared" si="135"/>
        <v>47172.902400000006</v>
      </c>
      <c r="H130" s="7">
        <f t="shared" si="136"/>
        <v>5259.7786176000009</v>
      </c>
      <c r="I130" s="7">
        <f t="shared" si="137"/>
        <v>9434.5804800000024</v>
      </c>
      <c r="J130" s="8">
        <f t="shared" si="138"/>
        <v>61867.261497600011</v>
      </c>
      <c r="K130" s="34">
        <f t="shared" si="139"/>
        <v>49059.818496000007</v>
      </c>
      <c r="L130" s="7">
        <f t="shared" si="140"/>
        <v>5470.1697623040009</v>
      </c>
      <c r="M130" s="7">
        <f t="shared" si="141"/>
        <v>9811.9636992000014</v>
      </c>
      <c r="N130" s="8">
        <f t="shared" si="142"/>
        <v>64341.95195750401</v>
      </c>
      <c r="O130" s="34">
        <f t="shared" si="143"/>
        <v>51022.211235840012</v>
      </c>
      <c r="P130" s="7">
        <f t="shared" si="144"/>
        <v>5688.9765527961617</v>
      </c>
      <c r="Q130" s="7">
        <f t="shared" si="145"/>
        <v>10204.442247168003</v>
      </c>
      <c r="R130" s="8">
        <f t="shared" si="146"/>
        <v>66915.630035804177</v>
      </c>
      <c r="S130" s="34">
        <f t="shared" si="147"/>
        <v>53063.099685273613</v>
      </c>
      <c r="T130" s="7">
        <f t="shared" si="148"/>
        <v>5916.535614908008</v>
      </c>
      <c r="U130" s="7">
        <f t="shared" si="149"/>
        <v>10612.619937054724</v>
      </c>
      <c r="V130" s="8">
        <f t="shared" si="150"/>
        <v>69592.255237236343</v>
      </c>
      <c r="W130" s="5">
        <f t="shared" si="151"/>
        <v>64440.97003362891</v>
      </c>
      <c r="X130" s="5">
        <f t="shared" si="152"/>
        <v>5370.0808361357431</v>
      </c>
    </row>
    <row r="131" spans="1:24" x14ac:dyDescent="0.25">
      <c r="A131" s="135" t="s">
        <v>285</v>
      </c>
      <c r="B131" s="2">
        <v>12</v>
      </c>
      <c r="C131" s="374">
        <f t="shared" si="131"/>
        <v>46580.560000000005</v>
      </c>
      <c r="D131" s="7">
        <f t="shared" si="132"/>
        <v>5193.7324400000007</v>
      </c>
      <c r="E131" s="7">
        <f t="shared" si="133"/>
        <v>9316.112000000001</v>
      </c>
      <c r="F131" s="7">
        <f t="shared" si="134"/>
        <v>61090.404440000006</v>
      </c>
      <c r="G131" s="7">
        <f t="shared" si="135"/>
        <v>48443.782400000004</v>
      </c>
      <c r="H131" s="7">
        <f t="shared" si="136"/>
        <v>5401.4817376000001</v>
      </c>
      <c r="I131" s="7">
        <f t="shared" si="137"/>
        <v>9688.7564800000018</v>
      </c>
      <c r="J131" s="7">
        <f t="shared" si="138"/>
        <v>63534.020617600007</v>
      </c>
      <c r="K131" s="7">
        <f t="shared" si="139"/>
        <v>50381.533696000006</v>
      </c>
      <c r="L131" s="7">
        <f t="shared" si="140"/>
        <v>5617.5410071040005</v>
      </c>
      <c r="M131" s="7">
        <f t="shared" si="141"/>
        <v>10076.306739200001</v>
      </c>
      <c r="N131" s="7">
        <f t="shared" si="142"/>
        <v>66075.381442304002</v>
      </c>
      <c r="O131" s="7">
        <f t="shared" si="143"/>
        <v>52396.795043840008</v>
      </c>
      <c r="P131" s="7">
        <f t="shared" si="144"/>
        <v>5842.2426473881605</v>
      </c>
      <c r="Q131" s="7">
        <f t="shared" si="145"/>
        <v>10479.359008768002</v>
      </c>
      <c r="R131" s="7">
        <f t="shared" si="146"/>
        <v>68718.39669999617</v>
      </c>
      <c r="S131" s="7">
        <f t="shared" si="147"/>
        <v>54492.666845593609</v>
      </c>
      <c r="T131" s="7">
        <f t="shared" si="148"/>
        <v>6075.9323532836879</v>
      </c>
      <c r="U131" s="7">
        <f t="shared" si="149"/>
        <v>10898.533369118722</v>
      </c>
      <c r="V131" s="7">
        <f t="shared" si="150"/>
        <v>71467.132567996014</v>
      </c>
      <c r="W131" s="5">
        <f t="shared" si="151"/>
        <v>66177.067153579235</v>
      </c>
      <c r="X131" s="5">
        <f t="shared" si="152"/>
        <v>5514.7555961316039</v>
      </c>
    </row>
    <row r="132" spans="1:24" x14ac:dyDescent="0.25">
      <c r="A132" s="135" t="s">
        <v>284</v>
      </c>
      <c r="B132" s="2">
        <v>13</v>
      </c>
      <c r="C132" s="374">
        <f t="shared" si="131"/>
        <v>47829.599999999999</v>
      </c>
      <c r="D132" s="7">
        <f t="shared" si="132"/>
        <v>5333.0003999999999</v>
      </c>
      <c r="E132" s="7">
        <f t="shared" si="133"/>
        <v>9565.92</v>
      </c>
      <c r="F132" s="7">
        <f t="shared" si="134"/>
        <v>62728.520399999994</v>
      </c>
      <c r="G132" s="7">
        <f t="shared" si="135"/>
        <v>49742.784</v>
      </c>
      <c r="H132" s="7">
        <f t="shared" si="136"/>
        <v>5546.3204160000005</v>
      </c>
      <c r="I132" s="7">
        <f t="shared" si="137"/>
        <v>9948.5568000000003</v>
      </c>
      <c r="J132" s="7">
        <f t="shared" si="138"/>
        <v>65237.661216</v>
      </c>
      <c r="K132" s="7">
        <f t="shared" si="139"/>
        <v>51732.495360000001</v>
      </c>
      <c r="L132" s="7">
        <f t="shared" si="140"/>
        <v>5768.1732326400006</v>
      </c>
      <c r="M132" s="7">
        <f t="shared" si="141"/>
        <v>10346.499072000001</v>
      </c>
      <c r="N132" s="7">
        <f t="shared" si="142"/>
        <v>67847.167664640001</v>
      </c>
      <c r="O132" s="7">
        <f t="shared" si="143"/>
        <v>53801.795174400002</v>
      </c>
      <c r="P132" s="7">
        <f t="shared" si="144"/>
        <v>5998.9001619456003</v>
      </c>
      <c r="Q132" s="7">
        <f t="shared" si="145"/>
        <v>10760.359034880001</v>
      </c>
      <c r="R132" s="7">
        <f t="shared" si="146"/>
        <v>70561.054371225604</v>
      </c>
      <c r="S132" s="7">
        <f t="shared" si="147"/>
        <v>55953.866981376006</v>
      </c>
      <c r="T132" s="7">
        <f t="shared" si="148"/>
        <v>6238.8561684234246</v>
      </c>
      <c r="U132" s="7">
        <f t="shared" si="149"/>
        <v>11190.773396275203</v>
      </c>
      <c r="V132" s="7">
        <f t="shared" si="150"/>
        <v>73383.496546074632</v>
      </c>
      <c r="W132" s="5">
        <f t="shared" si="151"/>
        <v>67951.580039588051</v>
      </c>
      <c r="X132" s="5">
        <f t="shared" si="152"/>
        <v>5662.6316699656709</v>
      </c>
    </row>
    <row r="133" spans="1:24" hidden="1" x14ac:dyDescent="0.25">
      <c r="A133" s="127" t="s">
        <v>270</v>
      </c>
      <c r="C133" s="2">
        <v>0</v>
      </c>
      <c r="J133" s="5">
        <f>$J$132</f>
        <v>65237.661216</v>
      </c>
      <c r="N133" s="5">
        <f>$N$132</f>
        <v>67847.167664640001</v>
      </c>
      <c r="R133" s="5">
        <f>$R$132</f>
        <v>70561.054371225604</v>
      </c>
      <c r="V133" s="5">
        <f>$V$132</f>
        <v>73383.496546074632</v>
      </c>
    </row>
    <row r="134" spans="1:24" hidden="1" x14ac:dyDescent="0.25">
      <c r="A134" s="127" t="s">
        <v>270</v>
      </c>
      <c r="C134" s="2">
        <v>0</v>
      </c>
      <c r="J134" s="5">
        <f t="shared" ref="J134:J170" si="153">$J$132</f>
        <v>65237.661216</v>
      </c>
      <c r="N134" s="5">
        <f t="shared" ref="N134:N170" si="154">$N$132</f>
        <v>67847.167664640001</v>
      </c>
      <c r="R134" s="5">
        <f t="shared" ref="R134:R170" si="155">$R$132</f>
        <v>70561.054371225604</v>
      </c>
      <c r="V134" s="5">
        <f t="shared" ref="V134:V170" si="156">$V$132</f>
        <v>73383.496546074632</v>
      </c>
    </row>
    <row r="135" spans="1:24" hidden="1" x14ac:dyDescent="0.25">
      <c r="A135" s="127" t="s">
        <v>270</v>
      </c>
      <c r="C135" s="2">
        <v>0</v>
      </c>
      <c r="J135" s="5">
        <f t="shared" si="153"/>
        <v>65237.661216</v>
      </c>
      <c r="N135" s="5">
        <f t="shared" si="154"/>
        <v>67847.167664640001</v>
      </c>
      <c r="R135" s="5">
        <f t="shared" si="155"/>
        <v>70561.054371225604</v>
      </c>
      <c r="V135" s="5">
        <f t="shared" si="156"/>
        <v>73383.496546074632</v>
      </c>
    </row>
    <row r="136" spans="1:24" hidden="1" x14ac:dyDescent="0.25">
      <c r="A136" s="127" t="s">
        <v>270</v>
      </c>
      <c r="C136" s="2">
        <v>0</v>
      </c>
      <c r="J136" s="5">
        <f t="shared" si="153"/>
        <v>65237.661216</v>
      </c>
      <c r="N136" s="5">
        <f t="shared" si="154"/>
        <v>67847.167664640001</v>
      </c>
      <c r="R136" s="5">
        <f t="shared" si="155"/>
        <v>70561.054371225604</v>
      </c>
      <c r="V136" s="5">
        <f t="shared" si="156"/>
        <v>73383.496546074632</v>
      </c>
    </row>
    <row r="137" spans="1:24" hidden="1" x14ac:dyDescent="0.25">
      <c r="A137" s="127" t="s">
        <v>270</v>
      </c>
      <c r="C137" s="2">
        <v>0</v>
      </c>
      <c r="J137" s="5">
        <f t="shared" si="153"/>
        <v>65237.661216</v>
      </c>
      <c r="N137" s="5">
        <f t="shared" si="154"/>
        <v>67847.167664640001</v>
      </c>
      <c r="R137" s="5">
        <f t="shared" si="155"/>
        <v>70561.054371225604</v>
      </c>
      <c r="V137" s="5">
        <f t="shared" si="156"/>
        <v>73383.496546074632</v>
      </c>
    </row>
    <row r="138" spans="1:24" hidden="1" x14ac:dyDescent="0.25">
      <c r="A138" s="127" t="s">
        <v>270</v>
      </c>
      <c r="C138" s="2">
        <v>0</v>
      </c>
      <c r="J138" s="5">
        <f t="shared" si="153"/>
        <v>65237.661216</v>
      </c>
      <c r="N138" s="5">
        <f t="shared" si="154"/>
        <v>67847.167664640001</v>
      </c>
      <c r="R138" s="5">
        <f t="shared" si="155"/>
        <v>70561.054371225604</v>
      </c>
      <c r="V138" s="5">
        <f t="shared" si="156"/>
        <v>73383.496546074632</v>
      </c>
    </row>
    <row r="139" spans="1:24" hidden="1" x14ac:dyDescent="0.25">
      <c r="A139" s="127" t="s">
        <v>270</v>
      </c>
      <c r="C139" s="2">
        <v>0</v>
      </c>
      <c r="J139" s="5">
        <f t="shared" si="153"/>
        <v>65237.661216</v>
      </c>
      <c r="N139" s="5">
        <f t="shared" si="154"/>
        <v>67847.167664640001</v>
      </c>
      <c r="R139" s="5">
        <f t="shared" si="155"/>
        <v>70561.054371225604</v>
      </c>
      <c r="V139" s="5">
        <f t="shared" si="156"/>
        <v>73383.496546074632</v>
      </c>
    </row>
    <row r="140" spans="1:24" hidden="1" x14ac:dyDescent="0.25">
      <c r="A140" s="127" t="s">
        <v>270</v>
      </c>
      <c r="C140" s="2">
        <v>0</v>
      </c>
      <c r="J140" s="5">
        <f t="shared" si="153"/>
        <v>65237.661216</v>
      </c>
      <c r="N140" s="5">
        <f t="shared" si="154"/>
        <v>67847.167664640001</v>
      </c>
      <c r="R140" s="5">
        <f t="shared" si="155"/>
        <v>70561.054371225604</v>
      </c>
      <c r="V140" s="5">
        <f t="shared" si="156"/>
        <v>73383.496546074632</v>
      </c>
    </row>
    <row r="141" spans="1:24" hidden="1" x14ac:dyDescent="0.25">
      <c r="A141" s="127" t="s">
        <v>270</v>
      </c>
      <c r="C141" s="2">
        <v>0</v>
      </c>
      <c r="J141" s="5">
        <f t="shared" si="153"/>
        <v>65237.661216</v>
      </c>
      <c r="N141" s="5">
        <f t="shared" si="154"/>
        <v>67847.167664640001</v>
      </c>
      <c r="R141" s="5">
        <f t="shared" si="155"/>
        <v>70561.054371225604</v>
      </c>
      <c r="V141" s="5">
        <f t="shared" si="156"/>
        <v>73383.496546074632</v>
      </c>
    </row>
    <row r="142" spans="1:24" hidden="1" x14ac:dyDescent="0.25">
      <c r="A142" s="127" t="s">
        <v>270</v>
      </c>
      <c r="C142" s="2">
        <v>0</v>
      </c>
      <c r="J142" s="5">
        <f t="shared" si="153"/>
        <v>65237.661216</v>
      </c>
      <c r="N142" s="5">
        <f t="shared" si="154"/>
        <v>67847.167664640001</v>
      </c>
      <c r="R142" s="5">
        <f t="shared" si="155"/>
        <v>70561.054371225604</v>
      </c>
      <c r="V142" s="5">
        <f t="shared" si="156"/>
        <v>73383.496546074632</v>
      </c>
    </row>
    <row r="143" spans="1:24" hidden="1" x14ac:dyDescent="0.25">
      <c r="A143" s="127" t="s">
        <v>270</v>
      </c>
      <c r="C143" s="2">
        <v>0</v>
      </c>
      <c r="J143" s="5">
        <f t="shared" si="153"/>
        <v>65237.661216</v>
      </c>
      <c r="N143" s="5">
        <f t="shared" si="154"/>
        <v>67847.167664640001</v>
      </c>
      <c r="R143" s="5">
        <f t="shared" si="155"/>
        <v>70561.054371225604</v>
      </c>
      <c r="V143" s="5">
        <f t="shared" si="156"/>
        <v>73383.496546074632</v>
      </c>
    </row>
    <row r="144" spans="1:24" hidden="1" x14ac:dyDescent="0.25">
      <c r="C144" s="2">
        <v>0</v>
      </c>
      <c r="J144" s="5">
        <f t="shared" si="153"/>
        <v>65237.661216</v>
      </c>
      <c r="N144" s="5">
        <f t="shared" si="154"/>
        <v>67847.167664640001</v>
      </c>
      <c r="R144" s="5">
        <f t="shared" si="155"/>
        <v>70561.054371225604</v>
      </c>
      <c r="V144" s="5">
        <f t="shared" si="156"/>
        <v>73383.496546074632</v>
      </c>
    </row>
    <row r="145" spans="3:22" hidden="1" x14ac:dyDescent="0.25">
      <c r="C145" s="2">
        <v>0</v>
      </c>
      <c r="J145" s="5">
        <f t="shared" si="153"/>
        <v>65237.661216</v>
      </c>
      <c r="N145" s="5">
        <f t="shared" si="154"/>
        <v>67847.167664640001</v>
      </c>
      <c r="R145" s="5">
        <f t="shared" si="155"/>
        <v>70561.054371225604</v>
      </c>
      <c r="V145" s="5">
        <f t="shared" si="156"/>
        <v>73383.496546074632</v>
      </c>
    </row>
    <row r="146" spans="3:22" hidden="1" x14ac:dyDescent="0.25">
      <c r="C146" s="2">
        <v>0</v>
      </c>
      <c r="J146" s="5">
        <f t="shared" si="153"/>
        <v>65237.661216</v>
      </c>
      <c r="N146" s="5">
        <f t="shared" si="154"/>
        <v>67847.167664640001</v>
      </c>
      <c r="R146" s="5">
        <f t="shared" si="155"/>
        <v>70561.054371225604</v>
      </c>
      <c r="V146" s="5">
        <f t="shared" si="156"/>
        <v>73383.496546074632</v>
      </c>
    </row>
    <row r="147" spans="3:22" hidden="1" x14ac:dyDescent="0.25">
      <c r="C147" s="2">
        <v>0</v>
      </c>
      <c r="J147" s="5">
        <f t="shared" si="153"/>
        <v>65237.661216</v>
      </c>
      <c r="N147" s="5">
        <f t="shared" si="154"/>
        <v>67847.167664640001</v>
      </c>
      <c r="R147" s="5">
        <f t="shared" si="155"/>
        <v>70561.054371225604</v>
      </c>
      <c r="V147" s="5">
        <f t="shared" si="156"/>
        <v>73383.496546074632</v>
      </c>
    </row>
    <row r="148" spans="3:22" hidden="1" x14ac:dyDescent="0.25">
      <c r="C148" s="2">
        <v>0</v>
      </c>
      <c r="J148" s="5">
        <f t="shared" si="153"/>
        <v>65237.661216</v>
      </c>
      <c r="N148" s="5">
        <f t="shared" si="154"/>
        <v>67847.167664640001</v>
      </c>
      <c r="R148" s="5">
        <f t="shared" si="155"/>
        <v>70561.054371225604</v>
      </c>
      <c r="V148" s="5">
        <f t="shared" si="156"/>
        <v>73383.496546074632</v>
      </c>
    </row>
    <row r="149" spans="3:22" hidden="1" x14ac:dyDescent="0.25">
      <c r="C149" s="2">
        <v>0</v>
      </c>
      <c r="J149" s="5">
        <f t="shared" si="153"/>
        <v>65237.661216</v>
      </c>
      <c r="N149" s="5">
        <f t="shared" si="154"/>
        <v>67847.167664640001</v>
      </c>
      <c r="R149" s="5">
        <f t="shared" si="155"/>
        <v>70561.054371225604</v>
      </c>
      <c r="V149" s="5">
        <f t="shared" si="156"/>
        <v>73383.496546074632</v>
      </c>
    </row>
    <row r="150" spans="3:22" hidden="1" x14ac:dyDescent="0.25">
      <c r="C150" s="2">
        <v>0</v>
      </c>
      <c r="J150" s="5">
        <f t="shared" si="153"/>
        <v>65237.661216</v>
      </c>
      <c r="N150" s="5">
        <f t="shared" si="154"/>
        <v>67847.167664640001</v>
      </c>
      <c r="R150" s="5">
        <f t="shared" si="155"/>
        <v>70561.054371225604</v>
      </c>
      <c r="V150" s="5">
        <f t="shared" si="156"/>
        <v>73383.496546074632</v>
      </c>
    </row>
    <row r="151" spans="3:22" hidden="1" x14ac:dyDescent="0.25">
      <c r="C151" s="2">
        <v>0</v>
      </c>
      <c r="J151" s="5">
        <f t="shared" si="153"/>
        <v>65237.661216</v>
      </c>
      <c r="N151" s="5">
        <f t="shared" si="154"/>
        <v>67847.167664640001</v>
      </c>
      <c r="R151" s="5">
        <f t="shared" si="155"/>
        <v>70561.054371225604</v>
      </c>
      <c r="V151" s="5">
        <f t="shared" si="156"/>
        <v>73383.496546074632</v>
      </c>
    </row>
    <row r="152" spans="3:22" hidden="1" x14ac:dyDescent="0.25">
      <c r="C152" s="2">
        <v>0</v>
      </c>
      <c r="J152" s="5">
        <f t="shared" si="153"/>
        <v>65237.661216</v>
      </c>
      <c r="N152" s="5">
        <f t="shared" si="154"/>
        <v>67847.167664640001</v>
      </c>
      <c r="R152" s="5">
        <f t="shared" si="155"/>
        <v>70561.054371225604</v>
      </c>
      <c r="V152" s="5">
        <f t="shared" si="156"/>
        <v>73383.496546074632</v>
      </c>
    </row>
    <row r="153" spans="3:22" hidden="1" x14ac:dyDescent="0.25">
      <c r="C153" s="2">
        <v>0</v>
      </c>
      <c r="J153" s="5">
        <f t="shared" si="153"/>
        <v>65237.661216</v>
      </c>
      <c r="N153" s="5">
        <f t="shared" si="154"/>
        <v>67847.167664640001</v>
      </c>
      <c r="R153" s="5">
        <f t="shared" si="155"/>
        <v>70561.054371225604</v>
      </c>
      <c r="V153" s="5">
        <f t="shared" si="156"/>
        <v>73383.496546074632</v>
      </c>
    </row>
    <row r="154" spans="3:22" hidden="1" x14ac:dyDescent="0.25">
      <c r="C154" s="2">
        <v>0</v>
      </c>
      <c r="J154" s="5">
        <f t="shared" si="153"/>
        <v>65237.661216</v>
      </c>
      <c r="N154" s="5">
        <f t="shared" si="154"/>
        <v>67847.167664640001</v>
      </c>
      <c r="R154" s="5">
        <f t="shared" si="155"/>
        <v>70561.054371225604</v>
      </c>
      <c r="V154" s="5">
        <f t="shared" si="156"/>
        <v>73383.496546074632</v>
      </c>
    </row>
    <row r="155" spans="3:22" hidden="1" x14ac:dyDescent="0.25">
      <c r="C155" s="2">
        <v>0</v>
      </c>
      <c r="J155" s="5">
        <f t="shared" si="153"/>
        <v>65237.661216</v>
      </c>
      <c r="N155" s="5">
        <f t="shared" si="154"/>
        <v>67847.167664640001</v>
      </c>
      <c r="R155" s="5">
        <f t="shared" si="155"/>
        <v>70561.054371225604</v>
      </c>
      <c r="V155" s="5">
        <f t="shared" si="156"/>
        <v>73383.496546074632</v>
      </c>
    </row>
    <row r="156" spans="3:22" hidden="1" x14ac:dyDescent="0.25">
      <c r="C156" s="2">
        <v>0</v>
      </c>
      <c r="J156" s="5">
        <f t="shared" si="153"/>
        <v>65237.661216</v>
      </c>
      <c r="N156" s="5">
        <f t="shared" si="154"/>
        <v>67847.167664640001</v>
      </c>
      <c r="R156" s="5">
        <f t="shared" si="155"/>
        <v>70561.054371225604</v>
      </c>
      <c r="V156" s="5">
        <f t="shared" si="156"/>
        <v>73383.496546074632</v>
      </c>
    </row>
    <row r="157" spans="3:22" hidden="1" x14ac:dyDescent="0.25">
      <c r="C157" s="2">
        <v>0</v>
      </c>
      <c r="J157" s="5">
        <f t="shared" si="153"/>
        <v>65237.661216</v>
      </c>
      <c r="N157" s="5">
        <f t="shared" si="154"/>
        <v>67847.167664640001</v>
      </c>
      <c r="R157" s="5">
        <f t="shared" si="155"/>
        <v>70561.054371225604</v>
      </c>
      <c r="V157" s="5">
        <f t="shared" si="156"/>
        <v>73383.496546074632</v>
      </c>
    </row>
    <row r="158" spans="3:22" hidden="1" x14ac:dyDescent="0.25">
      <c r="C158" s="2">
        <v>0</v>
      </c>
      <c r="J158" s="5">
        <f t="shared" si="153"/>
        <v>65237.661216</v>
      </c>
      <c r="N158" s="5">
        <f t="shared" si="154"/>
        <v>67847.167664640001</v>
      </c>
      <c r="R158" s="5">
        <f t="shared" si="155"/>
        <v>70561.054371225604</v>
      </c>
      <c r="V158" s="5">
        <f t="shared" si="156"/>
        <v>73383.496546074632</v>
      </c>
    </row>
    <row r="159" spans="3:22" hidden="1" x14ac:dyDescent="0.25">
      <c r="C159" s="2">
        <v>0</v>
      </c>
      <c r="J159" s="5">
        <f t="shared" si="153"/>
        <v>65237.661216</v>
      </c>
      <c r="N159" s="5">
        <f t="shared" si="154"/>
        <v>67847.167664640001</v>
      </c>
      <c r="R159" s="5">
        <f t="shared" si="155"/>
        <v>70561.054371225604</v>
      </c>
      <c r="V159" s="5">
        <f t="shared" si="156"/>
        <v>73383.496546074632</v>
      </c>
    </row>
    <row r="160" spans="3:22" hidden="1" x14ac:dyDescent="0.25">
      <c r="C160" s="2">
        <v>0</v>
      </c>
      <c r="J160" s="5">
        <f t="shared" si="153"/>
        <v>65237.661216</v>
      </c>
      <c r="N160" s="5">
        <f t="shared" si="154"/>
        <v>67847.167664640001</v>
      </c>
      <c r="R160" s="5">
        <f t="shared" si="155"/>
        <v>70561.054371225604</v>
      </c>
      <c r="V160" s="5">
        <f t="shared" si="156"/>
        <v>73383.496546074632</v>
      </c>
    </row>
    <row r="161" spans="3:22" hidden="1" x14ac:dyDescent="0.25">
      <c r="C161" s="2">
        <v>0</v>
      </c>
      <c r="J161" s="5">
        <f t="shared" si="153"/>
        <v>65237.661216</v>
      </c>
      <c r="N161" s="5">
        <f t="shared" si="154"/>
        <v>67847.167664640001</v>
      </c>
      <c r="R161" s="5">
        <f t="shared" si="155"/>
        <v>70561.054371225604</v>
      </c>
      <c r="V161" s="5">
        <f t="shared" si="156"/>
        <v>73383.496546074632</v>
      </c>
    </row>
    <row r="162" spans="3:22" hidden="1" x14ac:dyDescent="0.25">
      <c r="C162" s="2">
        <v>0</v>
      </c>
      <c r="J162" s="5">
        <f t="shared" si="153"/>
        <v>65237.661216</v>
      </c>
      <c r="N162" s="5">
        <f t="shared" si="154"/>
        <v>67847.167664640001</v>
      </c>
      <c r="R162" s="5">
        <f t="shared" si="155"/>
        <v>70561.054371225604</v>
      </c>
      <c r="V162" s="5">
        <f t="shared" si="156"/>
        <v>73383.496546074632</v>
      </c>
    </row>
    <row r="163" spans="3:22" hidden="1" x14ac:dyDescent="0.25">
      <c r="C163" s="2">
        <v>0</v>
      </c>
      <c r="J163" s="5">
        <f t="shared" si="153"/>
        <v>65237.661216</v>
      </c>
      <c r="N163" s="5">
        <f t="shared" si="154"/>
        <v>67847.167664640001</v>
      </c>
      <c r="R163" s="5">
        <f t="shared" si="155"/>
        <v>70561.054371225604</v>
      </c>
      <c r="V163" s="5">
        <f t="shared" si="156"/>
        <v>73383.496546074632</v>
      </c>
    </row>
    <row r="164" spans="3:22" hidden="1" x14ac:dyDescent="0.25">
      <c r="C164" s="2">
        <v>0</v>
      </c>
      <c r="J164" s="5">
        <f t="shared" si="153"/>
        <v>65237.661216</v>
      </c>
      <c r="N164" s="5">
        <f t="shared" si="154"/>
        <v>67847.167664640001</v>
      </c>
      <c r="R164" s="5">
        <f t="shared" si="155"/>
        <v>70561.054371225604</v>
      </c>
      <c r="V164" s="5">
        <f t="shared" si="156"/>
        <v>73383.496546074632</v>
      </c>
    </row>
    <row r="165" spans="3:22" hidden="1" x14ac:dyDescent="0.25">
      <c r="C165" s="2">
        <v>0</v>
      </c>
      <c r="J165" s="5">
        <f t="shared" si="153"/>
        <v>65237.661216</v>
      </c>
      <c r="N165" s="5">
        <f t="shared" si="154"/>
        <v>67847.167664640001</v>
      </c>
      <c r="R165" s="5">
        <f t="shared" si="155"/>
        <v>70561.054371225604</v>
      </c>
      <c r="V165" s="5">
        <f t="shared" si="156"/>
        <v>73383.496546074632</v>
      </c>
    </row>
    <row r="166" spans="3:22" hidden="1" x14ac:dyDescent="0.25">
      <c r="C166" s="2">
        <v>0</v>
      </c>
      <c r="J166" s="5">
        <f t="shared" si="153"/>
        <v>65237.661216</v>
      </c>
      <c r="N166" s="5">
        <f t="shared" si="154"/>
        <v>67847.167664640001</v>
      </c>
      <c r="R166" s="5">
        <f t="shared" si="155"/>
        <v>70561.054371225604</v>
      </c>
      <c r="V166" s="5">
        <f t="shared" si="156"/>
        <v>73383.496546074632</v>
      </c>
    </row>
    <row r="167" spans="3:22" hidden="1" x14ac:dyDescent="0.25">
      <c r="C167" s="2">
        <v>0</v>
      </c>
      <c r="J167" s="5">
        <f t="shared" si="153"/>
        <v>65237.661216</v>
      </c>
      <c r="N167" s="5">
        <f t="shared" si="154"/>
        <v>67847.167664640001</v>
      </c>
      <c r="R167" s="5">
        <f t="shared" si="155"/>
        <v>70561.054371225604</v>
      </c>
      <c r="V167" s="5">
        <f t="shared" si="156"/>
        <v>73383.496546074632</v>
      </c>
    </row>
    <row r="168" spans="3:22" hidden="1" x14ac:dyDescent="0.25">
      <c r="C168" s="2">
        <v>0</v>
      </c>
      <c r="J168" s="5">
        <f t="shared" si="153"/>
        <v>65237.661216</v>
      </c>
      <c r="N168" s="5">
        <f t="shared" si="154"/>
        <v>67847.167664640001</v>
      </c>
      <c r="R168" s="5">
        <f t="shared" si="155"/>
        <v>70561.054371225604</v>
      </c>
      <c r="V168" s="5">
        <f t="shared" si="156"/>
        <v>73383.496546074632</v>
      </c>
    </row>
    <row r="169" spans="3:22" hidden="1" x14ac:dyDescent="0.25">
      <c r="C169" s="2">
        <v>0</v>
      </c>
      <c r="J169" s="5">
        <f t="shared" si="153"/>
        <v>65237.661216</v>
      </c>
      <c r="N169" s="5">
        <f t="shared" si="154"/>
        <v>67847.167664640001</v>
      </c>
      <c r="R169" s="5">
        <f t="shared" si="155"/>
        <v>70561.054371225604</v>
      </c>
      <c r="V169" s="5">
        <f t="shared" si="156"/>
        <v>73383.496546074632</v>
      </c>
    </row>
    <row r="170" spans="3:22" hidden="1" x14ac:dyDescent="0.25">
      <c r="C170" s="2">
        <v>0</v>
      </c>
      <c r="J170" s="5">
        <f t="shared" si="153"/>
        <v>65237.661216</v>
      </c>
      <c r="N170" s="5">
        <f t="shared" si="154"/>
        <v>67847.167664640001</v>
      </c>
      <c r="R170" s="5">
        <f t="shared" si="155"/>
        <v>70561.054371225604</v>
      </c>
      <c r="V170" s="5">
        <f t="shared" si="156"/>
        <v>73383.496546074632</v>
      </c>
    </row>
    <row r="171" spans="3:22" hidden="1" x14ac:dyDescent="0.25"/>
    <row r="172" spans="3:22" hidden="1" x14ac:dyDescent="0.25"/>
    <row r="173" spans="3:22" hidden="1" x14ac:dyDescent="0.25"/>
    <row r="174" spans="3:22" hidden="1" x14ac:dyDescent="0.25"/>
    <row r="175" spans="3:22" hidden="1" x14ac:dyDescent="0.25"/>
    <row r="176" spans="3:22" hidden="1" x14ac:dyDescent="0.25"/>
    <row r="177" spans="1:6" hidden="1" x14ac:dyDescent="0.25"/>
    <row r="178" spans="1:6" hidden="1" x14ac:dyDescent="0.25"/>
    <row r="179" spans="1:6" hidden="1" x14ac:dyDescent="0.25"/>
    <row r="180" spans="1:6" hidden="1" x14ac:dyDescent="0.25"/>
    <row r="181" spans="1:6" hidden="1" x14ac:dyDescent="0.25"/>
    <row r="182" spans="1:6" hidden="1" x14ac:dyDescent="0.25"/>
    <row r="183" spans="1:6" hidden="1" x14ac:dyDescent="0.25"/>
    <row r="185" spans="1:6" ht="15.75" thickBot="1" x14ac:dyDescent="0.3"/>
    <row r="186" spans="1:6" x14ac:dyDescent="0.25">
      <c r="C186" s="401" t="s">
        <v>116</v>
      </c>
      <c r="D186" s="402"/>
      <c r="E186" s="402"/>
      <c r="F186" s="403"/>
    </row>
    <row r="187" spans="1:6" x14ac:dyDescent="0.25">
      <c r="C187" s="398" t="s">
        <v>541</v>
      </c>
      <c r="D187" s="399"/>
      <c r="E187" s="399"/>
      <c r="F187" s="400"/>
    </row>
    <row r="188" spans="1:6" ht="30.75" thickBot="1" x14ac:dyDescent="0.3">
      <c r="C188" s="32" t="s">
        <v>1</v>
      </c>
      <c r="D188" s="21" t="s">
        <v>7</v>
      </c>
      <c r="E188" s="21" t="s">
        <v>8</v>
      </c>
      <c r="F188" s="33" t="s">
        <v>117</v>
      </c>
    </row>
    <row r="189" spans="1:6" ht="15.75" thickBot="1" x14ac:dyDescent="0.3">
      <c r="A189" s="157"/>
      <c r="B189" s="158" t="s">
        <v>0</v>
      </c>
      <c r="C189" s="160" t="s">
        <v>5</v>
      </c>
      <c r="D189" s="158" t="s">
        <v>5</v>
      </c>
      <c r="E189" s="158" t="s">
        <v>6</v>
      </c>
      <c r="F189" s="159" t="s">
        <v>6</v>
      </c>
    </row>
    <row r="190" spans="1:6" x14ac:dyDescent="0.25">
      <c r="A190" s="26" t="s">
        <v>351</v>
      </c>
      <c r="B190" s="27">
        <v>1</v>
      </c>
      <c r="C190" s="373">
        <v>67862</v>
      </c>
      <c r="D190" s="28">
        <f t="shared" ref="D190:D253" si="157">C190*$F$2</f>
        <v>7566.6130000000003</v>
      </c>
      <c r="E190" s="28">
        <f t="shared" ref="E190:E253" si="158">C190*$F$3</f>
        <v>13572.400000000001</v>
      </c>
      <c r="F190" s="29">
        <f t="shared" ref="F190:F202" si="159">SUM(C190:E190)</f>
        <v>89001.013000000006</v>
      </c>
    </row>
    <row r="191" spans="1:6" x14ac:dyDescent="0.25">
      <c r="A191" s="24" t="s">
        <v>350</v>
      </c>
      <c r="B191" s="2">
        <v>2</v>
      </c>
      <c r="C191" s="374">
        <v>70187</v>
      </c>
      <c r="D191" s="7">
        <f t="shared" si="157"/>
        <v>7825.8505000000005</v>
      </c>
      <c r="E191" s="7">
        <f t="shared" si="158"/>
        <v>14037.400000000001</v>
      </c>
      <c r="F191" s="8">
        <f t="shared" si="159"/>
        <v>92050.250499999995</v>
      </c>
    </row>
    <row r="192" spans="1:6" x14ac:dyDescent="0.25">
      <c r="A192" s="24" t="s">
        <v>349</v>
      </c>
      <c r="B192" s="2">
        <v>3</v>
      </c>
      <c r="C192" s="374">
        <v>72488</v>
      </c>
      <c r="D192" s="7">
        <f t="shared" si="157"/>
        <v>8082.4120000000003</v>
      </c>
      <c r="E192" s="7">
        <f t="shared" si="158"/>
        <v>14497.6</v>
      </c>
      <c r="F192" s="8">
        <f t="shared" si="159"/>
        <v>95068.012000000002</v>
      </c>
    </row>
    <row r="193" spans="1:6" x14ac:dyDescent="0.25">
      <c r="A193" s="24" t="s">
        <v>348</v>
      </c>
      <c r="B193" s="2">
        <v>4</v>
      </c>
      <c r="C193" s="374">
        <v>75169</v>
      </c>
      <c r="D193" s="7">
        <f t="shared" si="157"/>
        <v>8381.3435000000009</v>
      </c>
      <c r="E193" s="7">
        <f t="shared" si="158"/>
        <v>15033.800000000001</v>
      </c>
      <c r="F193" s="8">
        <f t="shared" si="159"/>
        <v>98584.143500000006</v>
      </c>
    </row>
    <row r="194" spans="1:6" x14ac:dyDescent="0.25">
      <c r="A194" s="24" t="s">
        <v>347</v>
      </c>
      <c r="B194" s="2">
        <v>5</v>
      </c>
      <c r="C194" s="374">
        <v>77838</v>
      </c>
      <c r="D194" s="7">
        <f t="shared" si="157"/>
        <v>8678.9369999999999</v>
      </c>
      <c r="E194" s="7">
        <f t="shared" si="158"/>
        <v>15567.6</v>
      </c>
      <c r="F194" s="8">
        <f t="shared" si="159"/>
        <v>102084.53700000001</v>
      </c>
    </row>
    <row r="195" spans="1:6" ht="15.75" thickBot="1" x14ac:dyDescent="0.3">
      <c r="A195" s="25" t="s">
        <v>346</v>
      </c>
      <c r="B195" s="9">
        <v>6</v>
      </c>
      <c r="C195" s="375">
        <v>79300</v>
      </c>
      <c r="D195" s="10">
        <f t="shared" si="157"/>
        <v>8841.9500000000007</v>
      </c>
      <c r="E195" s="10">
        <f t="shared" si="158"/>
        <v>15860</v>
      </c>
      <c r="F195" s="11">
        <f t="shared" si="159"/>
        <v>104001.95</v>
      </c>
    </row>
    <row r="196" spans="1:6" x14ac:dyDescent="0.25">
      <c r="A196" s="26" t="s">
        <v>345</v>
      </c>
      <c r="B196" s="27">
        <v>1</v>
      </c>
      <c r="C196" s="373">
        <v>64572</v>
      </c>
      <c r="D196" s="28">
        <f t="shared" si="157"/>
        <v>7199.7780000000002</v>
      </c>
      <c r="E196" s="28">
        <f t="shared" si="158"/>
        <v>12914.400000000001</v>
      </c>
      <c r="F196" s="29">
        <f t="shared" si="159"/>
        <v>84686.178000000014</v>
      </c>
    </row>
    <row r="197" spans="1:6" x14ac:dyDescent="0.25">
      <c r="A197" s="24" t="s">
        <v>344</v>
      </c>
      <c r="B197" s="2">
        <v>2</v>
      </c>
      <c r="C197" s="374">
        <v>66773</v>
      </c>
      <c r="D197" s="7">
        <f t="shared" si="157"/>
        <v>7445.1895000000004</v>
      </c>
      <c r="E197" s="7">
        <f t="shared" si="158"/>
        <v>13354.6</v>
      </c>
      <c r="F197" s="8">
        <f t="shared" si="159"/>
        <v>87572.789500000014</v>
      </c>
    </row>
    <row r="198" spans="1:6" x14ac:dyDescent="0.25">
      <c r="A198" s="24" t="s">
        <v>343</v>
      </c>
      <c r="B198" s="2">
        <v>3</v>
      </c>
      <c r="C198" s="374">
        <v>68965</v>
      </c>
      <c r="D198" s="7">
        <f t="shared" si="157"/>
        <v>7689.5974999999999</v>
      </c>
      <c r="E198" s="7">
        <f t="shared" si="158"/>
        <v>13793</v>
      </c>
      <c r="F198" s="8">
        <f t="shared" si="159"/>
        <v>90447.597500000003</v>
      </c>
    </row>
    <row r="199" spans="1:6" x14ac:dyDescent="0.25">
      <c r="A199" s="24" t="s">
        <v>342</v>
      </c>
      <c r="B199" s="2">
        <v>4</v>
      </c>
      <c r="C199" s="374">
        <v>71512</v>
      </c>
      <c r="D199" s="7">
        <f t="shared" si="157"/>
        <v>7973.5879999999997</v>
      </c>
      <c r="E199" s="7">
        <f t="shared" si="158"/>
        <v>14302.400000000001</v>
      </c>
      <c r="F199" s="8">
        <f t="shared" si="159"/>
        <v>93787.988000000012</v>
      </c>
    </row>
    <row r="200" spans="1:6" x14ac:dyDescent="0.25">
      <c r="A200" s="24" t="s">
        <v>341</v>
      </c>
      <c r="B200" s="2">
        <v>5</v>
      </c>
      <c r="C200" s="374">
        <v>74051</v>
      </c>
      <c r="D200" s="7">
        <f t="shared" si="157"/>
        <v>8256.6864999999998</v>
      </c>
      <c r="E200" s="7">
        <f t="shared" si="158"/>
        <v>14810.2</v>
      </c>
      <c r="F200" s="8">
        <f t="shared" si="159"/>
        <v>97117.886499999993</v>
      </c>
    </row>
    <row r="201" spans="1:6" ht="15.75" thickBot="1" x14ac:dyDescent="0.3">
      <c r="A201" s="25" t="s">
        <v>340</v>
      </c>
      <c r="B201" s="9">
        <v>6</v>
      </c>
      <c r="C201" s="375">
        <v>76592</v>
      </c>
      <c r="D201" s="10">
        <f t="shared" si="157"/>
        <v>8540.0079999999998</v>
      </c>
      <c r="E201" s="10">
        <f t="shared" si="158"/>
        <v>15318.400000000001</v>
      </c>
      <c r="F201" s="11">
        <f t="shared" si="159"/>
        <v>100450.408</v>
      </c>
    </row>
    <row r="202" spans="1:6" x14ac:dyDescent="0.25">
      <c r="A202" s="26" t="s">
        <v>339</v>
      </c>
      <c r="B202" s="27">
        <v>1</v>
      </c>
      <c r="C202" s="373">
        <v>48984</v>
      </c>
      <c r="D202" s="28">
        <f t="shared" si="157"/>
        <v>5461.7160000000003</v>
      </c>
      <c r="E202" s="28">
        <f t="shared" si="158"/>
        <v>9796.8000000000011</v>
      </c>
      <c r="F202" s="29">
        <f t="shared" si="159"/>
        <v>64242.516000000003</v>
      </c>
    </row>
    <row r="203" spans="1:6" x14ac:dyDescent="0.25">
      <c r="A203" s="24" t="s">
        <v>338</v>
      </c>
      <c r="B203" s="2">
        <v>2</v>
      </c>
      <c r="C203" s="374">
        <v>51149</v>
      </c>
      <c r="D203" s="7">
        <f t="shared" si="157"/>
        <v>5703.1135000000004</v>
      </c>
      <c r="E203" s="7">
        <f t="shared" si="158"/>
        <v>10229.800000000001</v>
      </c>
      <c r="F203" s="8">
        <f t="shared" ref="F203:F208" si="160">SUM(C203:E203)</f>
        <v>67081.913499999995</v>
      </c>
    </row>
    <row r="204" spans="1:6" x14ac:dyDescent="0.25">
      <c r="A204" s="24" t="s">
        <v>337</v>
      </c>
      <c r="B204" s="2">
        <v>3</v>
      </c>
      <c r="C204" s="374">
        <v>52961</v>
      </c>
      <c r="D204" s="7">
        <f t="shared" si="157"/>
        <v>5905.1514999999999</v>
      </c>
      <c r="E204" s="7">
        <f t="shared" si="158"/>
        <v>10592.2</v>
      </c>
      <c r="F204" s="8">
        <f t="shared" si="160"/>
        <v>69458.351500000004</v>
      </c>
    </row>
    <row r="205" spans="1:6" x14ac:dyDescent="0.25">
      <c r="A205" s="24" t="s">
        <v>336</v>
      </c>
      <c r="B205" s="2">
        <v>4</v>
      </c>
      <c r="C205" s="374">
        <v>55592</v>
      </c>
      <c r="D205" s="7">
        <f t="shared" si="157"/>
        <v>6198.5079999999998</v>
      </c>
      <c r="E205" s="7">
        <f t="shared" si="158"/>
        <v>11118.400000000001</v>
      </c>
      <c r="F205" s="8">
        <f t="shared" si="160"/>
        <v>72908.907999999996</v>
      </c>
    </row>
    <row r="206" spans="1:6" x14ac:dyDescent="0.25">
      <c r="A206" s="24" t="s">
        <v>335</v>
      </c>
      <c r="B206" s="2">
        <v>5</v>
      </c>
      <c r="C206" s="374">
        <v>57856</v>
      </c>
      <c r="D206" s="7">
        <f t="shared" si="157"/>
        <v>6450.9440000000004</v>
      </c>
      <c r="E206" s="7">
        <f t="shared" si="158"/>
        <v>11571.2</v>
      </c>
      <c r="F206" s="8">
        <f t="shared" si="160"/>
        <v>75878.144</v>
      </c>
    </row>
    <row r="207" spans="1:6" x14ac:dyDescent="0.25">
      <c r="A207" s="24" t="s">
        <v>334</v>
      </c>
      <c r="B207" s="2">
        <v>6</v>
      </c>
      <c r="C207" s="374">
        <v>60283</v>
      </c>
      <c r="D207" s="7">
        <f t="shared" si="157"/>
        <v>6721.5545000000002</v>
      </c>
      <c r="E207" s="7">
        <f t="shared" si="158"/>
        <v>12056.6</v>
      </c>
      <c r="F207" s="8">
        <f t="shared" si="160"/>
        <v>79061.154500000004</v>
      </c>
    </row>
    <row r="208" spans="1:6" ht="15.75" thickBot="1" x14ac:dyDescent="0.3">
      <c r="A208" s="25" t="s">
        <v>333</v>
      </c>
      <c r="B208" s="9">
        <v>7</v>
      </c>
      <c r="C208" s="375">
        <v>62618</v>
      </c>
      <c r="D208" s="10">
        <f t="shared" si="157"/>
        <v>6981.9070000000002</v>
      </c>
      <c r="E208" s="10">
        <f t="shared" si="158"/>
        <v>12523.6</v>
      </c>
      <c r="F208" s="11">
        <f t="shared" si="160"/>
        <v>82123.507000000012</v>
      </c>
    </row>
    <row r="209" spans="1:6" x14ac:dyDescent="0.25">
      <c r="A209" s="24" t="s">
        <v>332</v>
      </c>
      <c r="B209" s="2">
        <v>1</v>
      </c>
      <c r="C209" s="374">
        <v>46781</v>
      </c>
      <c r="D209" s="7">
        <f t="shared" si="157"/>
        <v>5216.0815000000002</v>
      </c>
      <c r="E209" s="7">
        <f t="shared" si="158"/>
        <v>9356.2000000000007</v>
      </c>
      <c r="F209" s="8">
        <f>SUM(C209:E209)</f>
        <v>61353.281499999997</v>
      </c>
    </row>
    <row r="210" spans="1:6" x14ac:dyDescent="0.25">
      <c r="A210" s="24" t="s">
        <v>331</v>
      </c>
      <c r="B210" s="2">
        <v>2</v>
      </c>
      <c r="C210" s="374">
        <v>48836</v>
      </c>
      <c r="D210" s="7">
        <f t="shared" si="157"/>
        <v>5445.2139999999999</v>
      </c>
      <c r="E210" s="7">
        <f t="shared" si="158"/>
        <v>9767.2000000000007</v>
      </c>
      <c r="F210" s="8">
        <f t="shared" ref="F210:F215" si="161">SUM(C210:E210)</f>
        <v>64048.414000000004</v>
      </c>
    </row>
    <row r="211" spans="1:6" x14ac:dyDescent="0.25">
      <c r="A211" s="24" t="s">
        <v>330</v>
      </c>
      <c r="B211" s="2">
        <v>3</v>
      </c>
      <c r="C211" s="374">
        <v>50507</v>
      </c>
      <c r="D211" s="7">
        <f t="shared" si="157"/>
        <v>5631.5304999999998</v>
      </c>
      <c r="E211" s="7">
        <f t="shared" si="158"/>
        <v>10101.400000000001</v>
      </c>
      <c r="F211" s="8">
        <f t="shared" si="161"/>
        <v>66239.930500000002</v>
      </c>
    </row>
    <row r="212" spans="1:6" x14ac:dyDescent="0.25">
      <c r="A212" s="24" t="s">
        <v>329</v>
      </c>
      <c r="B212" s="2">
        <v>4</v>
      </c>
      <c r="C212" s="374">
        <v>52953</v>
      </c>
      <c r="D212" s="7">
        <f t="shared" si="157"/>
        <v>5904.2595000000001</v>
      </c>
      <c r="E212" s="7">
        <f t="shared" si="158"/>
        <v>10590.6</v>
      </c>
      <c r="F212" s="8">
        <f t="shared" si="161"/>
        <v>69447.859500000006</v>
      </c>
    </row>
    <row r="213" spans="1:6" x14ac:dyDescent="0.25">
      <c r="A213" s="24" t="s">
        <v>328</v>
      </c>
      <c r="B213" s="2">
        <v>5</v>
      </c>
      <c r="C213" s="374">
        <v>55082</v>
      </c>
      <c r="D213" s="7">
        <f t="shared" si="157"/>
        <v>6141.643</v>
      </c>
      <c r="E213" s="7">
        <f t="shared" si="158"/>
        <v>11016.400000000001</v>
      </c>
      <c r="F213" s="8">
        <f t="shared" si="161"/>
        <v>72240.043000000005</v>
      </c>
    </row>
    <row r="214" spans="1:6" x14ac:dyDescent="0.25">
      <c r="A214" s="24" t="s">
        <v>327</v>
      </c>
      <c r="B214" s="2">
        <v>6</v>
      </c>
      <c r="C214" s="374">
        <v>57371</v>
      </c>
      <c r="D214" s="7">
        <f t="shared" si="157"/>
        <v>6396.8665000000001</v>
      </c>
      <c r="E214" s="7">
        <f t="shared" si="158"/>
        <v>11474.2</v>
      </c>
      <c r="F214" s="8">
        <f t="shared" si="161"/>
        <v>75242.066500000001</v>
      </c>
    </row>
    <row r="215" spans="1:6" ht="15.75" thickBot="1" x14ac:dyDescent="0.3">
      <c r="A215" s="24" t="s">
        <v>326</v>
      </c>
      <c r="B215" s="2">
        <v>7</v>
      </c>
      <c r="C215" s="374">
        <v>59581</v>
      </c>
      <c r="D215" s="7">
        <f t="shared" si="157"/>
        <v>6643.2815000000001</v>
      </c>
      <c r="E215" s="7">
        <f t="shared" si="158"/>
        <v>11916.2</v>
      </c>
      <c r="F215" s="8">
        <f t="shared" si="161"/>
        <v>78140.481499999994</v>
      </c>
    </row>
    <row r="216" spans="1:6" x14ac:dyDescent="0.25">
      <c r="A216" s="26" t="s">
        <v>325</v>
      </c>
      <c r="B216" s="27">
        <v>1</v>
      </c>
      <c r="C216" s="373">
        <v>50256</v>
      </c>
      <c r="D216" s="28">
        <f t="shared" si="157"/>
        <v>5603.5439999999999</v>
      </c>
      <c r="E216" s="28">
        <f t="shared" si="158"/>
        <v>10051.200000000001</v>
      </c>
      <c r="F216" s="29">
        <f>SUM(C216:E216)</f>
        <v>65910.744000000006</v>
      </c>
    </row>
    <row r="217" spans="1:6" x14ac:dyDescent="0.25">
      <c r="A217" s="24" t="s">
        <v>324</v>
      </c>
      <c r="B217" s="2">
        <v>2</v>
      </c>
      <c r="C217" s="374">
        <v>52364</v>
      </c>
      <c r="D217" s="7">
        <f t="shared" si="157"/>
        <v>5838.5860000000002</v>
      </c>
      <c r="E217" s="7">
        <f t="shared" si="158"/>
        <v>10472.800000000001</v>
      </c>
      <c r="F217" s="8">
        <f t="shared" ref="F217:F224" si="162">SUM(C217:E217)</f>
        <v>68675.385999999999</v>
      </c>
    </row>
    <row r="218" spans="1:6" x14ac:dyDescent="0.25">
      <c r="A218" s="24" t="s">
        <v>323</v>
      </c>
      <c r="B218" s="2">
        <v>3</v>
      </c>
      <c r="C218" s="374">
        <v>54522</v>
      </c>
      <c r="D218" s="7">
        <f t="shared" si="157"/>
        <v>6079.2030000000004</v>
      </c>
      <c r="E218" s="7">
        <f t="shared" si="158"/>
        <v>10904.400000000001</v>
      </c>
      <c r="F218" s="8">
        <f t="shared" si="162"/>
        <v>71505.603000000003</v>
      </c>
    </row>
    <row r="219" spans="1:6" x14ac:dyDescent="0.25">
      <c r="A219" s="24" t="s">
        <v>322</v>
      </c>
      <c r="B219" s="2">
        <v>4</v>
      </c>
      <c r="C219" s="374">
        <v>56668</v>
      </c>
      <c r="D219" s="7">
        <f t="shared" si="157"/>
        <v>6318.482</v>
      </c>
      <c r="E219" s="7">
        <f t="shared" si="158"/>
        <v>11333.6</v>
      </c>
      <c r="F219" s="8">
        <f t="shared" si="162"/>
        <v>74320.082000000009</v>
      </c>
    </row>
    <row r="220" spans="1:6" x14ac:dyDescent="0.25">
      <c r="A220" s="24" t="s">
        <v>321</v>
      </c>
      <c r="B220" s="2">
        <v>5</v>
      </c>
      <c r="C220" s="374">
        <v>58921</v>
      </c>
      <c r="D220" s="7">
        <f t="shared" si="157"/>
        <v>6569.6914999999999</v>
      </c>
      <c r="E220" s="7">
        <f t="shared" si="158"/>
        <v>11784.2</v>
      </c>
      <c r="F220" s="8">
        <f t="shared" si="162"/>
        <v>77274.891499999998</v>
      </c>
    </row>
    <row r="221" spans="1:6" x14ac:dyDescent="0.25">
      <c r="A221" s="24" t="s">
        <v>320</v>
      </c>
      <c r="B221" s="2">
        <v>6</v>
      </c>
      <c r="C221" s="374">
        <v>61197</v>
      </c>
      <c r="D221" s="7">
        <f t="shared" si="157"/>
        <v>6823.4655000000002</v>
      </c>
      <c r="E221" s="7">
        <f t="shared" si="158"/>
        <v>12239.400000000001</v>
      </c>
      <c r="F221" s="8">
        <f t="shared" si="162"/>
        <v>80259.865500000014</v>
      </c>
    </row>
    <row r="222" spans="1:6" x14ac:dyDescent="0.25">
      <c r="A222" s="24" t="s">
        <v>319</v>
      </c>
      <c r="B222" s="2">
        <v>7</v>
      </c>
      <c r="C222" s="374">
        <v>63425</v>
      </c>
      <c r="D222" s="7">
        <f t="shared" si="157"/>
        <v>7071.8874999999998</v>
      </c>
      <c r="E222" s="7">
        <f t="shared" si="158"/>
        <v>12685</v>
      </c>
      <c r="F222" s="8">
        <f t="shared" si="162"/>
        <v>83181.887499999997</v>
      </c>
    </row>
    <row r="223" spans="1:6" x14ac:dyDescent="0.25">
      <c r="A223" s="24" t="s">
        <v>318</v>
      </c>
      <c r="B223" s="2">
        <v>8</v>
      </c>
      <c r="C223" s="374">
        <v>65779</v>
      </c>
      <c r="D223" s="7">
        <f t="shared" si="157"/>
        <v>7334.3585000000003</v>
      </c>
      <c r="E223" s="7">
        <f t="shared" si="158"/>
        <v>13155.800000000001</v>
      </c>
      <c r="F223" s="8">
        <f t="shared" si="162"/>
        <v>86269.158500000005</v>
      </c>
    </row>
    <row r="224" spans="1:6" ht="15.75" thickBot="1" x14ac:dyDescent="0.3">
      <c r="A224" s="24" t="s">
        <v>317</v>
      </c>
      <c r="B224" s="2">
        <v>9</v>
      </c>
      <c r="C224" s="374">
        <v>68029</v>
      </c>
      <c r="D224" s="7">
        <f t="shared" si="157"/>
        <v>7585.2335000000003</v>
      </c>
      <c r="E224" s="7">
        <f t="shared" si="158"/>
        <v>13605.800000000001</v>
      </c>
      <c r="F224" s="8">
        <f t="shared" si="162"/>
        <v>89220.033500000005</v>
      </c>
    </row>
    <row r="225" spans="1:6" x14ac:dyDescent="0.25">
      <c r="A225" s="26" t="s">
        <v>316</v>
      </c>
      <c r="B225" s="27">
        <v>1</v>
      </c>
      <c r="C225" s="373">
        <v>47986</v>
      </c>
      <c r="D225" s="28">
        <f t="shared" si="157"/>
        <v>5350.4390000000003</v>
      </c>
      <c r="E225" s="28">
        <f t="shared" si="158"/>
        <v>9597.2000000000007</v>
      </c>
      <c r="F225" s="29">
        <f>SUM(C225:E225)</f>
        <v>62933.638999999996</v>
      </c>
    </row>
    <row r="226" spans="1:6" x14ac:dyDescent="0.25">
      <c r="A226" s="24" t="s">
        <v>315</v>
      </c>
      <c r="B226" s="2">
        <v>2</v>
      </c>
      <c r="C226" s="374">
        <v>49962</v>
      </c>
      <c r="D226" s="7">
        <f t="shared" si="157"/>
        <v>5570.7629999999999</v>
      </c>
      <c r="E226" s="7">
        <f t="shared" si="158"/>
        <v>9992.4000000000015</v>
      </c>
      <c r="F226" s="8">
        <f t="shared" ref="F226:F233" si="163">SUM(C226:E226)</f>
        <v>65525.163</v>
      </c>
    </row>
    <row r="227" spans="1:6" x14ac:dyDescent="0.25">
      <c r="A227" s="24" t="s">
        <v>314</v>
      </c>
      <c r="B227" s="2">
        <v>3</v>
      </c>
      <c r="C227" s="374">
        <v>51953</v>
      </c>
      <c r="D227" s="7">
        <f t="shared" si="157"/>
        <v>5792.7595000000001</v>
      </c>
      <c r="E227" s="7">
        <f t="shared" si="158"/>
        <v>10390.6</v>
      </c>
      <c r="F227" s="8">
        <f t="shared" si="163"/>
        <v>68136.359500000006</v>
      </c>
    </row>
    <row r="228" spans="1:6" x14ac:dyDescent="0.25">
      <c r="A228" s="24" t="s">
        <v>313</v>
      </c>
      <c r="B228" s="2">
        <v>4</v>
      </c>
      <c r="C228" s="374">
        <v>53964</v>
      </c>
      <c r="D228" s="7">
        <f t="shared" si="157"/>
        <v>6016.9859999999999</v>
      </c>
      <c r="E228" s="7">
        <f t="shared" si="158"/>
        <v>10792.800000000001</v>
      </c>
      <c r="F228" s="8">
        <f t="shared" si="163"/>
        <v>70773.785999999993</v>
      </c>
    </row>
    <row r="229" spans="1:6" x14ac:dyDescent="0.25">
      <c r="A229" s="24" t="s">
        <v>312</v>
      </c>
      <c r="B229" s="2">
        <v>5</v>
      </c>
      <c r="C229" s="374">
        <v>56091</v>
      </c>
      <c r="D229" s="7">
        <f t="shared" si="157"/>
        <v>6254.1464999999998</v>
      </c>
      <c r="E229" s="7">
        <f t="shared" si="158"/>
        <v>11218.2</v>
      </c>
      <c r="F229" s="8">
        <f t="shared" si="163"/>
        <v>73563.3465</v>
      </c>
    </row>
    <row r="230" spans="1:6" x14ac:dyDescent="0.25">
      <c r="A230" s="24" t="s">
        <v>311</v>
      </c>
      <c r="B230" s="2">
        <v>6</v>
      </c>
      <c r="C230" s="374">
        <v>58244</v>
      </c>
      <c r="D230" s="7">
        <f t="shared" si="157"/>
        <v>6494.2060000000001</v>
      </c>
      <c r="E230" s="7">
        <f t="shared" si="158"/>
        <v>11648.800000000001</v>
      </c>
      <c r="F230" s="8">
        <f t="shared" si="163"/>
        <v>76387.005999999994</v>
      </c>
    </row>
    <row r="231" spans="1:6" x14ac:dyDescent="0.25">
      <c r="A231" s="24" t="s">
        <v>310</v>
      </c>
      <c r="B231" s="2">
        <v>7</v>
      </c>
      <c r="C231" s="374">
        <v>60370</v>
      </c>
      <c r="D231" s="7">
        <f t="shared" si="157"/>
        <v>6731.2550000000001</v>
      </c>
      <c r="E231" s="7">
        <f t="shared" si="158"/>
        <v>12074</v>
      </c>
      <c r="F231" s="8">
        <f t="shared" si="163"/>
        <v>79175.255000000005</v>
      </c>
    </row>
    <row r="232" spans="1:6" x14ac:dyDescent="0.25">
      <c r="A232" s="24" t="s">
        <v>309</v>
      </c>
      <c r="B232" s="2">
        <v>8</v>
      </c>
      <c r="C232" s="374">
        <v>62595</v>
      </c>
      <c r="D232" s="7">
        <f t="shared" si="157"/>
        <v>6979.3424999999997</v>
      </c>
      <c r="E232" s="7">
        <f t="shared" si="158"/>
        <v>12519</v>
      </c>
      <c r="F232" s="8">
        <f t="shared" si="163"/>
        <v>82093.342499999999</v>
      </c>
    </row>
    <row r="233" spans="1:6" ht="15.75" thickBot="1" x14ac:dyDescent="0.3">
      <c r="A233" s="25" t="s">
        <v>308</v>
      </c>
      <c r="B233" s="9">
        <v>9</v>
      </c>
      <c r="C233" s="375">
        <v>64728</v>
      </c>
      <c r="D233" s="10">
        <f t="shared" si="157"/>
        <v>7217.1720000000005</v>
      </c>
      <c r="E233" s="10">
        <f t="shared" si="158"/>
        <v>12945.6</v>
      </c>
      <c r="F233" s="11">
        <f t="shared" si="163"/>
        <v>84890.772000000012</v>
      </c>
    </row>
    <row r="234" spans="1:6" x14ac:dyDescent="0.25">
      <c r="A234" s="26" t="s">
        <v>307</v>
      </c>
      <c r="B234" s="27">
        <v>1</v>
      </c>
      <c r="C234" s="369">
        <v>31346</v>
      </c>
      <c r="D234" s="28">
        <f t="shared" si="157"/>
        <v>3495.0790000000002</v>
      </c>
      <c r="E234" s="28">
        <f t="shared" si="158"/>
        <v>6269.2000000000007</v>
      </c>
      <c r="F234" s="29">
        <f>SUM(C234:E234)</f>
        <v>41110.278999999995</v>
      </c>
    </row>
    <row r="235" spans="1:6" x14ac:dyDescent="0.25">
      <c r="A235" s="24" t="s">
        <v>306</v>
      </c>
      <c r="B235" s="2">
        <v>2</v>
      </c>
      <c r="C235" s="370">
        <v>32441</v>
      </c>
      <c r="D235" s="7">
        <f t="shared" si="157"/>
        <v>3617.1714999999999</v>
      </c>
      <c r="E235" s="7">
        <f t="shared" si="158"/>
        <v>6488.2000000000007</v>
      </c>
      <c r="F235" s="8">
        <f t="shared" ref="F235:F244" si="164">SUM(C235:E235)</f>
        <v>42546.371499999994</v>
      </c>
    </row>
    <row r="236" spans="1:6" x14ac:dyDescent="0.25">
      <c r="A236" s="24" t="s">
        <v>305</v>
      </c>
      <c r="B236" s="2">
        <v>3</v>
      </c>
      <c r="C236" s="370">
        <v>33971</v>
      </c>
      <c r="D236" s="7">
        <f t="shared" si="157"/>
        <v>3787.7665000000002</v>
      </c>
      <c r="E236" s="7">
        <f t="shared" si="158"/>
        <v>6794.2000000000007</v>
      </c>
      <c r="F236" s="8">
        <f t="shared" si="164"/>
        <v>44552.966499999995</v>
      </c>
    </row>
    <row r="237" spans="1:6" x14ac:dyDescent="0.25">
      <c r="A237" s="24" t="s">
        <v>304</v>
      </c>
      <c r="B237" s="2">
        <v>4</v>
      </c>
      <c r="C237" s="370">
        <v>35540</v>
      </c>
      <c r="D237" s="7">
        <f t="shared" si="157"/>
        <v>3962.71</v>
      </c>
      <c r="E237" s="7">
        <f t="shared" si="158"/>
        <v>7108</v>
      </c>
      <c r="F237" s="8">
        <f t="shared" si="164"/>
        <v>46610.71</v>
      </c>
    </row>
    <row r="238" spans="1:6" x14ac:dyDescent="0.25">
      <c r="A238" s="24" t="s">
        <v>303</v>
      </c>
      <c r="B238" s="2">
        <v>5</v>
      </c>
      <c r="C238" s="370">
        <v>36752</v>
      </c>
      <c r="D238" s="7">
        <f t="shared" si="157"/>
        <v>4097.848</v>
      </c>
      <c r="E238" s="7">
        <f t="shared" si="158"/>
        <v>7350.4000000000005</v>
      </c>
      <c r="F238" s="8">
        <f t="shared" si="164"/>
        <v>48200.248</v>
      </c>
    </row>
    <row r="239" spans="1:6" x14ac:dyDescent="0.25">
      <c r="A239" s="24" t="s">
        <v>302</v>
      </c>
      <c r="B239" s="2">
        <v>6</v>
      </c>
      <c r="C239" s="370">
        <v>37950</v>
      </c>
      <c r="D239" s="7">
        <f t="shared" si="157"/>
        <v>4231.4250000000002</v>
      </c>
      <c r="E239" s="7">
        <f t="shared" si="158"/>
        <v>7590</v>
      </c>
      <c r="F239" s="8">
        <f t="shared" si="164"/>
        <v>49771.425000000003</v>
      </c>
    </row>
    <row r="240" spans="1:6" x14ac:dyDescent="0.25">
      <c r="A240" s="24" t="s">
        <v>301</v>
      </c>
      <c r="B240" s="2">
        <v>7</v>
      </c>
      <c r="C240" s="370">
        <v>38976</v>
      </c>
      <c r="D240" s="7">
        <f t="shared" si="157"/>
        <v>4345.8240000000005</v>
      </c>
      <c r="E240" s="7">
        <f t="shared" si="158"/>
        <v>7795.2000000000007</v>
      </c>
      <c r="F240" s="8">
        <f t="shared" si="164"/>
        <v>51117.024000000005</v>
      </c>
    </row>
    <row r="241" spans="1:6" x14ac:dyDescent="0.25">
      <c r="A241" s="24" t="s">
        <v>300</v>
      </c>
      <c r="B241" s="2">
        <v>8</v>
      </c>
      <c r="C241" s="370">
        <v>40348</v>
      </c>
      <c r="D241" s="7">
        <f t="shared" si="157"/>
        <v>4498.8019999999997</v>
      </c>
      <c r="E241" s="7">
        <f t="shared" si="158"/>
        <v>8069.6</v>
      </c>
      <c r="F241" s="8">
        <f t="shared" si="164"/>
        <v>52916.401999999995</v>
      </c>
    </row>
    <row r="242" spans="1:6" x14ac:dyDescent="0.25">
      <c r="A242" s="135" t="s">
        <v>299</v>
      </c>
      <c r="B242" s="2">
        <v>9</v>
      </c>
      <c r="C242" s="376">
        <v>41677</v>
      </c>
      <c r="D242" s="7">
        <f t="shared" si="157"/>
        <v>4646.9854999999998</v>
      </c>
      <c r="E242" s="7">
        <f t="shared" si="158"/>
        <v>8335.4</v>
      </c>
      <c r="F242" s="7">
        <f t="shared" si="164"/>
        <v>54659.385500000004</v>
      </c>
    </row>
    <row r="243" spans="1:6" x14ac:dyDescent="0.25">
      <c r="A243" s="135" t="s">
        <v>298</v>
      </c>
      <c r="B243" s="2">
        <v>10</v>
      </c>
      <c r="C243" s="376">
        <v>42800</v>
      </c>
      <c r="D243" s="7">
        <f t="shared" si="157"/>
        <v>4772.2</v>
      </c>
      <c r="E243" s="7">
        <f t="shared" si="158"/>
        <v>8560</v>
      </c>
      <c r="F243" s="7">
        <f t="shared" si="164"/>
        <v>56132.2</v>
      </c>
    </row>
    <row r="244" spans="1:6" ht="15.75" thickBot="1" x14ac:dyDescent="0.3">
      <c r="A244" s="25" t="s">
        <v>297</v>
      </c>
      <c r="B244" s="9">
        <v>11</v>
      </c>
      <c r="C244" s="371">
        <v>43933</v>
      </c>
      <c r="D244" s="10">
        <f t="shared" si="157"/>
        <v>4898.5294999999996</v>
      </c>
      <c r="E244" s="10">
        <f t="shared" si="158"/>
        <v>8786.6</v>
      </c>
      <c r="F244" s="11">
        <f t="shared" si="164"/>
        <v>57618.129499999995</v>
      </c>
    </row>
    <row r="245" spans="1:6" x14ac:dyDescent="0.25">
      <c r="A245" s="24" t="s">
        <v>296</v>
      </c>
      <c r="B245" s="2">
        <v>1</v>
      </c>
      <c r="C245" s="370">
        <v>29915</v>
      </c>
      <c r="D245" s="7">
        <f t="shared" si="157"/>
        <v>3335.5225</v>
      </c>
      <c r="E245" s="7">
        <f t="shared" si="158"/>
        <v>5983</v>
      </c>
      <c r="F245" s="8">
        <f>SUM(C245:E245)</f>
        <v>39233.522499999999</v>
      </c>
    </row>
    <row r="246" spans="1:6" x14ac:dyDescent="0.25">
      <c r="A246" s="24" t="s">
        <v>295</v>
      </c>
      <c r="B246" s="2">
        <v>2</v>
      </c>
      <c r="C246" s="370">
        <v>31345</v>
      </c>
      <c r="D246" s="7">
        <f t="shared" si="157"/>
        <v>3494.9675000000002</v>
      </c>
      <c r="E246" s="7">
        <f t="shared" si="158"/>
        <v>6269</v>
      </c>
      <c r="F246" s="8">
        <f t="shared" ref="F246:F257" si="165">SUM(C246:E246)</f>
        <v>41108.967499999999</v>
      </c>
    </row>
    <row r="247" spans="1:6" x14ac:dyDescent="0.25">
      <c r="A247" s="24" t="s">
        <v>294</v>
      </c>
      <c r="B247" s="2">
        <v>3</v>
      </c>
      <c r="C247" s="370">
        <v>32369</v>
      </c>
      <c r="D247" s="7">
        <f t="shared" si="157"/>
        <v>3609.1435000000001</v>
      </c>
      <c r="E247" s="7">
        <f t="shared" si="158"/>
        <v>6473.8</v>
      </c>
      <c r="F247" s="8">
        <f t="shared" si="165"/>
        <v>42451.943500000001</v>
      </c>
    </row>
    <row r="248" spans="1:6" x14ac:dyDescent="0.25">
      <c r="A248" s="24" t="s">
        <v>293</v>
      </c>
      <c r="B248" s="2">
        <v>4</v>
      </c>
      <c r="C248" s="370">
        <v>33932</v>
      </c>
      <c r="D248" s="7">
        <f t="shared" si="157"/>
        <v>3783.4180000000001</v>
      </c>
      <c r="E248" s="7">
        <f t="shared" si="158"/>
        <v>6786.4000000000005</v>
      </c>
      <c r="F248" s="8">
        <f t="shared" si="165"/>
        <v>44501.817999999999</v>
      </c>
    </row>
    <row r="249" spans="1:6" x14ac:dyDescent="0.25">
      <c r="A249" s="24" t="s">
        <v>292</v>
      </c>
      <c r="B249" s="2">
        <v>5</v>
      </c>
      <c r="C249" s="370">
        <v>35542</v>
      </c>
      <c r="D249" s="7">
        <f t="shared" si="157"/>
        <v>3962.933</v>
      </c>
      <c r="E249" s="7">
        <f t="shared" si="158"/>
        <v>7108.4000000000005</v>
      </c>
      <c r="F249" s="8">
        <f t="shared" si="165"/>
        <v>46613.332999999999</v>
      </c>
    </row>
    <row r="250" spans="1:6" x14ac:dyDescent="0.25">
      <c r="A250" s="24" t="s">
        <v>291</v>
      </c>
      <c r="B250" s="2">
        <v>6</v>
      </c>
      <c r="C250" s="370">
        <v>36844</v>
      </c>
      <c r="D250" s="7">
        <f t="shared" si="157"/>
        <v>4108.1059999999998</v>
      </c>
      <c r="E250" s="7">
        <f t="shared" si="158"/>
        <v>7368.8</v>
      </c>
      <c r="F250" s="8">
        <f t="shared" si="165"/>
        <v>48320.906000000003</v>
      </c>
    </row>
    <row r="251" spans="1:6" x14ac:dyDescent="0.25">
      <c r="A251" s="24" t="s">
        <v>290</v>
      </c>
      <c r="B251" s="2">
        <v>7</v>
      </c>
      <c r="C251" s="370">
        <v>38244</v>
      </c>
      <c r="D251" s="7">
        <f t="shared" si="157"/>
        <v>4264.2060000000001</v>
      </c>
      <c r="E251" s="7">
        <f t="shared" si="158"/>
        <v>7648.8</v>
      </c>
      <c r="F251" s="8">
        <f t="shared" si="165"/>
        <v>50157.006000000001</v>
      </c>
    </row>
    <row r="252" spans="1:6" x14ac:dyDescent="0.25">
      <c r="A252" s="24" t="s">
        <v>289</v>
      </c>
      <c r="B252" s="2">
        <v>8</v>
      </c>
      <c r="C252" s="370">
        <v>39344</v>
      </c>
      <c r="D252" s="7">
        <f t="shared" si="157"/>
        <v>4386.8559999999998</v>
      </c>
      <c r="E252" s="7">
        <f t="shared" si="158"/>
        <v>7868.8</v>
      </c>
      <c r="F252" s="8">
        <f t="shared" si="165"/>
        <v>51599.656000000003</v>
      </c>
    </row>
    <row r="253" spans="1:6" x14ac:dyDescent="0.25">
      <c r="A253" s="135" t="s">
        <v>288</v>
      </c>
      <c r="B253" s="2">
        <v>9</v>
      </c>
      <c r="C253" s="376">
        <v>40767</v>
      </c>
      <c r="D253" s="7">
        <f t="shared" si="157"/>
        <v>4545.5204999999996</v>
      </c>
      <c r="E253" s="7">
        <f t="shared" si="158"/>
        <v>8153.4000000000005</v>
      </c>
      <c r="F253" s="7">
        <f t="shared" si="165"/>
        <v>53465.9205</v>
      </c>
    </row>
    <row r="254" spans="1:6" x14ac:dyDescent="0.25">
      <c r="A254" s="135" t="s">
        <v>287</v>
      </c>
      <c r="B254" s="2">
        <v>10</v>
      </c>
      <c r="C254" s="376">
        <v>42212</v>
      </c>
      <c r="D254" s="7">
        <f t="shared" ref="D254:D257" si="166">C254*$F$2</f>
        <v>4706.6379999999999</v>
      </c>
      <c r="E254" s="7">
        <f t="shared" ref="E254:E257" si="167">C254*$F$3</f>
        <v>8442.4</v>
      </c>
      <c r="F254" s="7">
        <f t="shared" si="165"/>
        <v>55361.038</v>
      </c>
    </row>
    <row r="255" spans="1:6" x14ac:dyDescent="0.25">
      <c r="A255" s="24" t="s">
        <v>286</v>
      </c>
      <c r="B255" s="2">
        <v>11</v>
      </c>
      <c r="C255" s="370">
        <v>43614</v>
      </c>
      <c r="D255" s="7">
        <f t="shared" si="166"/>
        <v>4862.9610000000002</v>
      </c>
      <c r="E255" s="7">
        <f t="shared" si="167"/>
        <v>8722.8000000000011</v>
      </c>
      <c r="F255" s="8">
        <f t="shared" si="165"/>
        <v>57199.761000000006</v>
      </c>
    </row>
    <row r="256" spans="1:6" x14ac:dyDescent="0.25">
      <c r="A256" s="135" t="s">
        <v>285</v>
      </c>
      <c r="B256" s="2">
        <v>12</v>
      </c>
      <c r="C256" s="376">
        <v>44789</v>
      </c>
      <c r="D256" s="7">
        <f t="shared" si="166"/>
        <v>4993.9735000000001</v>
      </c>
      <c r="E256" s="7">
        <f t="shared" si="167"/>
        <v>8957.8000000000011</v>
      </c>
      <c r="F256" s="7">
        <f t="shared" si="165"/>
        <v>58740.773500000003</v>
      </c>
    </row>
    <row r="257" spans="1:6" x14ac:dyDescent="0.25">
      <c r="A257" s="135" t="s">
        <v>284</v>
      </c>
      <c r="B257" s="2">
        <v>13</v>
      </c>
      <c r="C257" s="376">
        <v>45990</v>
      </c>
      <c r="D257" s="7">
        <f t="shared" si="166"/>
        <v>5127.8850000000002</v>
      </c>
      <c r="E257" s="7">
        <f t="shared" si="167"/>
        <v>9198</v>
      </c>
      <c r="F257" s="7">
        <f t="shared" si="165"/>
        <v>60315.885000000002</v>
      </c>
    </row>
    <row r="258" spans="1:6" x14ac:dyDescent="0.25">
      <c r="A258" s="127" t="s">
        <v>270</v>
      </c>
      <c r="B258" s="2"/>
      <c r="C258" s="34">
        <v>0</v>
      </c>
      <c r="D258" s="7"/>
      <c r="E258" s="7"/>
      <c r="F258" s="8"/>
    </row>
    <row r="259" spans="1:6" ht="15.75" thickBot="1" x14ac:dyDescent="0.3">
      <c r="A259" s="127" t="s">
        <v>270</v>
      </c>
      <c r="B259" s="2"/>
      <c r="C259" s="34">
        <v>0</v>
      </c>
      <c r="D259" s="7"/>
      <c r="E259" s="7"/>
      <c r="F259" s="8"/>
    </row>
    <row r="260" spans="1:6" x14ac:dyDescent="0.25">
      <c r="A260" s="26" t="s">
        <v>316</v>
      </c>
      <c r="B260" s="27">
        <v>1</v>
      </c>
      <c r="C260" s="369">
        <v>47986</v>
      </c>
      <c r="D260" s="28">
        <f t="shared" ref="D260:D268" si="168">C260*$F$2</f>
        <v>5350.4390000000003</v>
      </c>
      <c r="E260" s="28">
        <f t="shared" ref="E260:E268" si="169">C260*$F$3</f>
        <v>9597.2000000000007</v>
      </c>
      <c r="F260" s="29">
        <f t="shared" ref="F260:F268" si="170">SUM(C260:E260)</f>
        <v>62933.638999999996</v>
      </c>
    </row>
    <row r="261" spans="1:6" x14ac:dyDescent="0.25">
      <c r="A261" s="24" t="s">
        <v>315</v>
      </c>
      <c r="B261" s="2">
        <v>2</v>
      </c>
      <c r="C261" s="370">
        <v>49962</v>
      </c>
      <c r="D261" s="7">
        <f t="shared" si="168"/>
        <v>5570.7629999999999</v>
      </c>
      <c r="E261" s="7">
        <f t="shared" si="169"/>
        <v>9992.4000000000015</v>
      </c>
      <c r="F261" s="8">
        <f t="shared" si="170"/>
        <v>65525.163</v>
      </c>
    </row>
    <row r="262" spans="1:6" x14ac:dyDescent="0.25">
      <c r="A262" s="24" t="s">
        <v>314</v>
      </c>
      <c r="B262" s="2">
        <v>3</v>
      </c>
      <c r="C262" s="370">
        <v>51953</v>
      </c>
      <c r="D262" s="7">
        <f t="shared" si="168"/>
        <v>5792.7595000000001</v>
      </c>
      <c r="E262" s="7">
        <f t="shared" si="169"/>
        <v>10390.6</v>
      </c>
      <c r="F262" s="8">
        <f t="shared" si="170"/>
        <v>68136.359500000006</v>
      </c>
    </row>
    <row r="263" spans="1:6" x14ac:dyDescent="0.25">
      <c r="A263" s="24" t="s">
        <v>313</v>
      </c>
      <c r="B263" s="2">
        <v>4</v>
      </c>
      <c r="C263" s="370">
        <v>53964</v>
      </c>
      <c r="D263" s="7">
        <f t="shared" si="168"/>
        <v>6016.9859999999999</v>
      </c>
      <c r="E263" s="7">
        <f t="shared" si="169"/>
        <v>10792.800000000001</v>
      </c>
      <c r="F263" s="8">
        <f t="shared" si="170"/>
        <v>70773.785999999993</v>
      </c>
    </row>
    <row r="264" spans="1:6" x14ac:dyDescent="0.25">
      <c r="A264" s="24" t="s">
        <v>312</v>
      </c>
      <c r="B264" s="2">
        <v>5</v>
      </c>
      <c r="C264" s="370">
        <v>56091</v>
      </c>
      <c r="D264" s="7">
        <f t="shared" si="168"/>
        <v>6254.1464999999998</v>
      </c>
      <c r="E264" s="7">
        <f t="shared" si="169"/>
        <v>11218.2</v>
      </c>
      <c r="F264" s="8">
        <f t="shared" si="170"/>
        <v>73563.3465</v>
      </c>
    </row>
    <row r="265" spans="1:6" x14ac:dyDescent="0.25">
      <c r="A265" s="24" t="s">
        <v>311</v>
      </c>
      <c r="B265" s="2">
        <v>6</v>
      </c>
      <c r="C265" s="370">
        <v>58244</v>
      </c>
      <c r="D265" s="7">
        <f t="shared" si="168"/>
        <v>6494.2060000000001</v>
      </c>
      <c r="E265" s="7">
        <f t="shared" si="169"/>
        <v>11648.800000000001</v>
      </c>
      <c r="F265" s="8">
        <f t="shared" si="170"/>
        <v>76387.005999999994</v>
      </c>
    </row>
    <row r="266" spans="1:6" x14ac:dyDescent="0.25">
      <c r="A266" s="24" t="s">
        <v>310</v>
      </c>
      <c r="B266" s="2">
        <v>7</v>
      </c>
      <c r="C266" s="370">
        <v>60370</v>
      </c>
      <c r="D266" s="7">
        <f t="shared" si="168"/>
        <v>6731.2550000000001</v>
      </c>
      <c r="E266" s="7">
        <f t="shared" si="169"/>
        <v>12074</v>
      </c>
      <c r="F266" s="8">
        <f t="shared" si="170"/>
        <v>79175.255000000005</v>
      </c>
    </row>
    <row r="267" spans="1:6" x14ac:dyDescent="0.25">
      <c r="A267" s="24" t="s">
        <v>309</v>
      </c>
      <c r="B267" s="2">
        <v>8</v>
      </c>
      <c r="C267" s="370">
        <v>62595</v>
      </c>
      <c r="D267" s="7">
        <f t="shared" si="168"/>
        <v>6979.3424999999997</v>
      </c>
      <c r="E267" s="7">
        <f t="shared" si="169"/>
        <v>12519</v>
      </c>
      <c r="F267" s="8">
        <f t="shared" si="170"/>
        <v>82093.342499999999</v>
      </c>
    </row>
    <row r="268" spans="1:6" ht="15.75" thickBot="1" x14ac:dyDescent="0.3">
      <c r="A268" s="25" t="s">
        <v>308</v>
      </c>
      <c r="B268" s="9">
        <v>9</v>
      </c>
      <c r="C268" s="371">
        <v>64728</v>
      </c>
      <c r="D268" s="10">
        <f t="shared" si="168"/>
        <v>7217.1720000000005</v>
      </c>
      <c r="E268" s="10">
        <f t="shared" si="169"/>
        <v>12945.6</v>
      </c>
      <c r="F268" s="11">
        <f t="shared" si="170"/>
        <v>84890.772000000012</v>
      </c>
    </row>
    <row r="269" spans="1:6" x14ac:dyDescent="0.25">
      <c r="A269" s="127" t="s">
        <v>270</v>
      </c>
      <c r="B269" s="2"/>
      <c r="C269" s="34">
        <v>0</v>
      </c>
      <c r="D269" s="7"/>
      <c r="E269" s="7"/>
      <c r="F269" s="8"/>
    </row>
    <row r="270" spans="1:6" x14ac:dyDescent="0.25">
      <c r="A270" s="127" t="s">
        <v>270</v>
      </c>
      <c r="B270" s="2"/>
      <c r="C270" s="34">
        <v>0</v>
      </c>
      <c r="D270" s="7"/>
      <c r="E270" s="7"/>
      <c r="F270" s="8"/>
    </row>
    <row r="271" spans="1:6" x14ac:dyDescent="0.25">
      <c r="A271" s="127" t="s">
        <v>270</v>
      </c>
      <c r="B271" s="2"/>
      <c r="C271" s="34">
        <v>0</v>
      </c>
      <c r="D271" s="7"/>
      <c r="E271" s="7"/>
      <c r="F271" s="8"/>
    </row>
    <row r="272" spans="1:6" x14ac:dyDescent="0.25">
      <c r="A272" s="127" t="s">
        <v>270</v>
      </c>
      <c r="B272" s="2"/>
      <c r="C272" s="34">
        <v>0</v>
      </c>
      <c r="D272" s="7"/>
      <c r="E272" s="7"/>
      <c r="F272" s="8"/>
    </row>
    <row r="273" spans="1:6" x14ac:dyDescent="0.25">
      <c r="A273" s="127" t="s">
        <v>270</v>
      </c>
      <c r="B273" s="2"/>
      <c r="C273" s="34">
        <v>0</v>
      </c>
      <c r="D273" s="7"/>
      <c r="E273" s="7"/>
      <c r="F273" s="8"/>
    </row>
    <row r="274" spans="1:6" x14ac:dyDescent="0.25">
      <c r="A274" s="127" t="s">
        <v>270</v>
      </c>
      <c r="B274" s="2"/>
      <c r="C274" s="34">
        <v>0</v>
      </c>
      <c r="D274" s="7"/>
      <c r="E274" s="7"/>
      <c r="F274" s="8"/>
    </row>
    <row r="275" spans="1:6" x14ac:dyDescent="0.25">
      <c r="A275" s="127" t="s">
        <v>270</v>
      </c>
      <c r="B275" s="2"/>
      <c r="C275" s="34">
        <v>0</v>
      </c>
      <c r="D275" s="7"/>
      <c r="E275" s="7"/>
      <c r="F275" s="8"/>
    </row>
    <row r="276" spans="1:6" x14ac:dyDescent="0.25">
      <c r="A276" s="127" t="s">
        <v>270</v>
      </c>
      <c r="B276" s="2"/>
      <c r="C276" s="34">
        <v>0</v>
      </c>
      <c r="D276" s="7"/>
      <c r="E276" s="7"/>
      <c r="F276" s="8"/>
    </row>
    <row r="277" spans="1:6" ht="15.75" thickBot="1" x14ac:dyDescent="0.3">
      <c r="A277" s="127" t="s">
        <v>270</v>
      </c>
      <c r="B277" s="2"/>
      <c r="C277" s="34">
        <v>0</v>
      </c>
      <c r="D277" s="7"/>
      <c r="E277" s="7"/>
      <c r="F277" s="8"/>
    </row>
    <row r="278" spans="1:6" x14ac:dyDescent="0.25">
      <c r="A278" s="26" t="s">
        <v>307</v>
      </c>
      <c r="B278" s="27">
        <v>1</v>
      </c>
      <c r="C278" s="369">
        <v>31346</v>
      </c>
      <c r="D278" s="28">
        <f t="shared" ref="D278:D288" si="171">C278*$F$2</f>
        <v>3495.0790000000002</v>
      </c>
      <c r="E278" s="28">
        <f t="shared" ref="E278:E288" si="172">C278*$F$3</f>
        <v>6269.2000000000007</v>
      </c>
      <c r="F278" s="29">
        <f t="shared" ref="F278:F288" si="173">SUM(C278:E278)</f>
        <v>41110.278999999995</v>
      </c>
    </row>
    <row r="279" spans="1:6" x14ac:dyDescent="0.25">
      <c r="A279" s="24" t="s">
        <v>306</v>
      </c>
      <c r="B279" s="2">
        <v>2</v>
      </c>
      <c r="C279" s="370">
        <v>32441</v>
      </c>
      <c r="D279" s="7">
        <f t="shared" si="171"/>
        <v>3617.1714999999999</v>
      </c>
      <c r="E279" s="7">
        <f t="shared" si="172"/>
        <v>6488.2000000000007</v>
      </c>
      <c r="F279" s="8">
        <f t="shared" si="173"/>
        <v>42546.371499999994</v>
      </c>
    </row>
    <row r="280" spans="1:6" x14ac:dyDescent="0.25">
      <c r="A280" s="24" t="s">
        <v>305</v>
      </c>
      <c r="B280" s="2">
        <v>3</v>
      </c>
      <c r="C280" s="370">
        <v>33971</v>
      </c>
      <c r="D280" s="7">
        <f t="shared" si="171"/>
        <v>3787.7665000000002</v>
      </c>
      <c r="E280" s="7">
        <f t="shared" si="172"/>
        <v>6794.2000000000007</v>
      </c>
      <c r="F280" s="8">
        <f t="shared" si="173"/>
        <v>44552.966499999995</v>
      </c>
    </row>
    <row r="281" spans="1:6" x14ac:dyDescent="0.25">
      <c r="A281" s="24" t="s">
        <v>304</v>
      </c>
      <c r="B281" s="2">
        <v>4</v>
      </c>
      <c r="C281" s="370">
        <v>35540</v>
      </c>
      <c r="D281" s="7">
        <f t="shared" si="171"/>
        <v>3962.71</v>
      </c>
      <c r="E281" s="7">
        <f t="shared" si="172"/>
        <v>7108</v>
      </c>
      <c r="F281" s="8">
        <f t="shared" si="173"/>
        <v>46610.71</v>
      </c>
    </row>
    <row r="282" spans="1:6" x14ac:dyDescent="0.25">
      <c r="A282" s="24" t="s">
        <v>303</v>
      </c>
      <c r="B282" s="2">
        <v>5</v>
      </c>
      <c r="C282" s="370">
        <v>36752</v>
      </c>
      <c r="D282" s="7">
        <f t="shared" si="171"/>
        <v>4097.848</v>
      </c>
      <c r="E282" s="7">
        <f t="shared" si="172"/>
        <v>7350.4000000000005</v>
      </c>
      <c r="F282" s="8">
        <f t="shared" si="173"/>
        <v>48200.248</v>
      </c>
    </row>
    <row r="283" spans="1:6" x14ac:dyDescent="0.25">
      <c r="A283" s="24" t="s">
        <v>302</v>
      </c>
      <c r="B283" s="2">
        <v>6</v>
      </c>
      <c r="C283" s="370">
        <v>37950</v>
      </c>
      <c r="D283" s="7">
        <f t="shared" si="171"/>
        <v>4231.4250000000002</v>
      </c>
      <c r="E283" s="7">
        <f t="shared" si="172"/>
        <v>7590</v>
      </c>
      <c r="F283" s="8">
        <f t="shared" si="173"/>
        <v>49771.425000000003</v>
      </c>
    </row>
    <row r="284" spans="1:6" x14ac:dyDescent="0.25">
      <c r="A284" s="24" t="s">
        <v>301</v>
      </c>
      <c r="B284" s="2">
        <v>7</v>
      </c>
      <c r="C284" s="370">
        <v>38976</v>
      </c>
      <c r="D284" s="7">
        <f t="shared" si="171"/>
        <v>4345.8240000000005</v>
      </c>
      <c r="E284" s="7">
        <f t="shared" si="172"/>
        <v>7795.2000000000007</v>
      </c>
      <c r="F284" s="8">
        <f t="shared" si="173"/>
        <v>51117.024000000005</v>
      </c>
    </row>
    <row r="285" spans="1:6" x14ac:dyDescent="0.25">
      <c r="A285" s="24" t="s">
        <v>300</v>
      </c>
      <c r="B285" s="2">
        <v>8</v>
      </c>
      <c r="C285" s="370">
        <v>40348</v>
      </c>
      <c r="D285" s="7">
        <f t="shared" si="171"/>
        <v>4498.8019999999997</v>
      </c>
      <c r="E285" s="7">
        <f t="shared" si="172"/>
        <v>8069.6</v>
      </c>
      <c r="F285" s="8">
        <f t="shared" si="173"/>
        <v>52916.401999999995</v>
      </c>
    </row>
    <row r="286" spans="1:6" x14ac:dyDescent="0.25">
      <c r="A286" s="135" t="s">
        <v>299</v>
      </c>
      <c r="B286" s="2">
        <v>9</v>
      </c>
      <c r="C286" s="376">
        <v>41677</v>
      </c>
      <c r="D286" s="7">
        <f t="shared" si="171"/>
        <v>4646.9854999999998</v>
      </c>
      <c r="E286" s="7">
        <f t="shared" si="172"/>
        <v>8335.4</v>
      </c>
      <c r="F286" s="7">
        <f t="shared" si="173"/>
        <v>54659.385500000004</v>
      </c>
    </row>
    <row r="287" spans="1:6" x14ac:dyDescent="0.25">
      <c r="A287" s="135" t="s">
        <v>298</v>
      </c>
      <c r="B287" s="2">
        <v>10</v>
      </c>
      <c r="C287" s="376">
        <v>42800</v>
      </c>
      <c r="D287" s="7">
        <f t="shared" si="171"/>
        <v>4772.2</v>
      </c>
      <c r="E287" s="7">
        <f t="shared" si="172"/>
        <v>8560</v>
      </c>
      <c r="F287" s="7">
        <f t="shared" si="173"/>
        <v>56132.2</v>
      </c>
    </row>
    <row r="288" spans="1:6" ht="15.75" thickBot="1" x14ac:dyDescent="0.3">
      <c r="A288" s="25" t="s">
        <v>297</v>
      </c>
      <c r="B288" s="9">
        <v>11</v>
      </c>
      <c r="C288" s="371">
        <v>43933</v>
      </c>
      <c r="D288" s="10">
        <f t="shared" si="171"/>
        <v>4898.5294999999996</v>
      </c>
      <c r="E288" s="10">
        <f t="shared" si="172"/>
        <v>8786.6</v>
      </c>
      <c r="F288" s="11">
        <f t="shared" si="173"/>
        <v>57618.129499999995</v>
      </c>
    </row>
    <row r="289" spans="1:6" x14ac:dyDescent="0.25">
      <c r="A289" s="127" t="s">
        <v>270</v>
      </c>
      <c r="B289" s="2"/>
      <c r="C289" s="34">
        <v>0</v>
      </c>
      <c r="D289" s="7"/>
      <c r="E289" s="7"/>
      <c r="F289" s="8"/>
    </row>
    <row r="290" spans="1:6" x14ac:dyDescent="0.25">
      <c r="A290" s="127" t="s">
        <v>270</v>
      </c>
      <c r="B290" s="2"/>
      <c r="C290" s="34">
        <v>0</v>
      </c>
      <c r="D290" s="7"/>
      <c r="E290" s="7"/>
      <c r="F290" s="8"/>
    </row>
    <row r="291" spans="1:6" x14ac:dyDescent="0.25">
      <c r="A291" s="127" t="s">
        <v>270</v>
      </c>
      <c r="B291" s="2"/>
      <c r="C291" s="34">
        <v>0</v>
      </c>
      <c r="D291" s="7"/>
      <c r="E291" s="7"/>
      <c r="F291" s="8"/>
    </row>
    <row r="292" spans="1:6" x14ac:dyDescent="0.25">
      <c r="A292" s="127" t="s">
        <v>270</v>
      </c>
      <c r="B292" s="2"/>
      <c r="C292" s="34">
        <v>0</v>
      </c>
      <c r="D292" s="7"/>
      <c r="E292" s="7"/>
      <c r="F292" s="8"/>
    </row>
    <row r="293" spans="1:6" x14ac:dyDescent="0.25">
      <c r="A293" s="127" t="s">
        <v>270</v>
      </c>
      <c r="B293" s="2"/>
      <c r="C293" s="34">
        <v>0</v>
      </c>
      <c r="D293" s="7"/>
      <c r="E293" s="7"/>
      <c r="F293" s="8"/>
    </row>
    <row r="294" spans="1:6" x14ac:dyDescent="0.25">
      <c r="A294" s="127" t="s">
        <v>270</v>
      </c>
      <c r="B294" s="2"/>
      <c r="C294" s="34">
        <v>0</v>
      </c>
      <c r="D294" s="7"/>
      <c r="E294" s="7"/>
      <c r="F294" s="8"/>
    </row>
    <row r="295" spans="1:6" x14ac:dyDescent="0.25">
      <c r="A295" s="127" t="s">
        <v>270</v>
      </c>
      <c r="B295" s="2"/>
      <c r="C295" s="34">
        <v>0</v>
      </c>
      <c r="D295" s="7"/>
      <c r="E295" s="7"/>
      <c r="F295" s="8"/>
    </row>
    <row r="296" spans="1:6" x14ac:dyDescent="0.25">
      <c r="A296" s="127" t="s">
        <v>270</v>
      </c>
      <c r="B296" s="2"/>
      <c r="C296" s="34">
        <v>0</v>
      </c>
      <c r="D296" s="7"/>
      <c r="E296" s="7"/>
      <c r="F296" s="8"/>
    </row>
    <row r="297" spans="1:6" x14ac:dyDescent="0.25">
      <c r="A297" s="127" t="s">
        <v>270</v>
      </c>
      <c r="B297" s="2"/>
      <c r="C297" s="34">
        <v>0</v>
      </c>
      <c r="D297" s="7"/>
      <c r="E297" s="7"/>
      <c r="F297" s="8"/>
    </row>
    <row r="298" spans="1:6" x14ac:dyDescent="0.25">
      <c r="A298" s="127" t="s">
        <v>270</v>
      </c>
      <c r="B298" s="2"/>
      <c r="C298" s="34">
        <v>0</v>
      </c>
      <c r="D298" s="7"/>
      <c r="E298" s="7"/>
      <c r="F298" s="8"/>
    </row>
    <row r="299" spans="1:6" x14ac:dyDescent="0.25">
      <c r="A299" s="127" t="s">
        <v>270</v>
      </c>
      <c r="B299" s="2"/>
      <c r="C299" s="34">
        <v>0</v>
      </c>
      <c r="D299" s="7"/>
      <c r="E299" s="7"/>
      <c r="F299" s="8"/>
    </row>
    <row r="300" spans="1:6" x14ac:dyDescent="0.25">
      <c r="A300" s="24" t="s">
        <v>296</v>
      </c>
      <c r="B300" s="2">
        <v>1</v>
      </c>
      <c r="C300" s="370">
        <v>29915</v>
      </c>
      <c r="D300" s="7">
        <f t="shared" ref="D300:D312" si="174">C300*$F$2</f>
        <v>3335.5225</v>
      </c>
      <c r="E300" s="7">
        <f t="shared" ref="E300:E312" si="175">C300*$F$3</f>
        <v>5983</v>
      </c>
      <c r="F300" s="8">
        <f t="shared" ref="F300:F312" si="176">SUM(C300:E300)</f>
        <v>39233.522499999999</v>
      </c>
    </row>
    <row r="301" spans="1:6" x14ac:dyDescent="0.25">
      <c r="A301" s="24" t="s">
        <v>295</v>
      </c>
      <c r="B301" s="2">
        <v>2</v>
      </c>
      <c r="C301" s="370">
        <v>31345</v>
      </c>
      <c r="D301" s="7">
        <f t="shared" si="174"/>
        <v>3494.9675000000002</v>
      </c>
      <c r="E301" s="7">
        <f t="shared" si="175"/>
        <v>6269</v>
      </c>
      <c r="F301" s="8">
        <f t="shared" si="176"/>
        <v>41108.967499999999</v>
      </c>
    </row>
    <row r="302" spans="1:6" x14ac:dyDescent="0.25">
      <c r="A302" s="24" t="s">
        <v>294</v>
      </c>
      <c r="B302" s="2">
        <v>3</v>
      </c>
      <c r="C302" s="370">
        <v>32369</v>
      </c>
      <c r="D302" s="7">
        <f t="shared" si="174"/>
        <v>3609.1435000000001</v>
      </c>
      <c r="E302" s="7">
        <f t="shared" si="175"/>
        <v>6473.8</v>
      </c>
      <c r="F302" s="8">
        <f t="shared" si="176"/>
        <v>42451.943500000001</v>
      </c>
    </row>
    <row r="303" spans="1:6" x14ac:dyDescent="0.25">
      <c r="A303" s="24" t="s">
        <v>293</v>
      </c>
      <c r="B303" s="2">
        <v>4</v>
      </c>
      <c r="C303" s="370">
        <v>33932</v>
      </c>
      <c r="D303" s="7">
        <f t="shared" si="174"/>
        <v>3783.4180000000001</v>
      </c>
      <c r="E303" s="7">
        <f t="shared" si="175"/>
        <v>6786.4000000000005</v>
      </c>
      <c r="F303" s="8">
        <f t="shared" si="176"/>
        <v>44501.817999999999</v>
      </c>
    </row>
    <row r="304" spans="1:6" x14ac:dyDescent="0.25">
      <c r="A304" s="24" t="s">
        <v>292</v>
      </c>
      <c r="B304" s="2">
        <v>5</v>
      </c>
      <c r="C304" s="370">
        <v>35542</v>
      </c>
      <c r="D304" s="7">
        <f t="shared" si="174"/>
        <v>3962.933</v>
      </c>
      <c r="E304" s="7">
        <f t="shared" si="175"/>
        <v>7108.4000000000005</v>
      </c>
      <c r="F304" s="8">
        <f t="shared" si="176"/>
        <v>46613.332999999999</v>
      </c>
    </row>
    <row r="305" spans="1:6" x14ac:dyDescent="0.25">
      <c r="A305" s="24" t="s">
        <v>291</v>
      </c>
      <c r="B305" s="2">
        <v>6</v>
      </c>
      <c r="C305" s="370">
        <v>36844</v>
      </c>
      <c r="D305" s="7">
        <f t="shared" si="174"/>
        <v>4108.1059999999998</v>
      </c>
      <c r="E305" s="7">
        <f t="shared" si="175"/>
        <v>7368.8</v>
      </c>
      <c r="F305" s="8">
        <f t="shared" si="176"/>
        <v>48320.906000000003</v>
      </c>
    </row>
    <row r="306" spans="1:6" x14ac:dyDescent="0.25">
      <c r="A306" s="24" t="s">
        <v>290</v>
      </c>
      <c r="B306" s="2">
        <v>7</v>
      </c>
      <c r="C306" s="370">
        <v>38244</v>
      </c>
      <c r="D306" s="7">
        <f t="shared" si="174"/>
        <v>4264.2060000000001</v>
      </c>
      <c r="E306" s="7">
        <f t="shared" si="175"/>
        <v>7648.8</v>
      </c>
      <c r="F306" s="8">
        <f t="shared" si="176"/>
        <v>50157.006000000001</v>
      </c>
    </row>
    <row r="307" spans="1:6" x14ac:dyDescent="0.25">
      <c r="A307" s="24" t="s">
        <v>289</v>
      </c>
      <c r="B307" s="2">
        <v>8</v>
      </c>
      <c r="C307" s="370">
        <v>39344</v>
      </c>
      <c r="D307" s="7">
        <f t="shared" si="174"/>
        <v>4386.8559999999998</v>
      </c>
      <c r="E307" s="7">
        <f t="shared" si="175"/>
        <v>7868.8</v>
      </c>
      <c r="F307" s="8">
        <f t="shared" si="176"/>
        <v>51599.656000000003</v>
      </c>
    </row>
    <row r="308" spans="1:6" x14ac:dyDescent="0.25">
      <c r="A308" s="135" t="s">
        <v>288</v>
      </c>
      <c r="B308" s="2">
        <v>9</v>
      </c>
      <c r="C308" s="376">
        <v>40767</v>
      </c>
      <c r="D308" s="7">
        <f t="shared" si="174"/>
        <v>4545.5204999999996</v>
      </c>
      <c r="E308" s="7">
        <f t="shared" si="175"/>
        <v>8153.4000000000005</v>
      </c>
      <c r="F308" s="7">
        <f t="shared" si="176"/>
        <v>53465.9205</v>
      </c>
    </row>
    <row r="309" spans="1:6" x14ac:dyDescent="0.25">
      <c r="A309" s="135" t="s">
        <v>287</v>
      </c>
      <c r="B309" s="2">
        <v>10</v>
      </c>
      <c r="C309" s="376">
        <v>42212</v>
      </c>
      <c r="D309" s="7">
        <f t="shared" si="174"/>
        <v>4706.6379999999999</v>
      </c>
      <c r="E309" s="7">
        <f t="shared" si="175"/>
        <v>8442.4</v>
      </c>
      <c r="F309" s="7">
        <f t="shared" si="176"/>
        <v>55361.038</v>
      </c>
    </row>
    <row r="310" spans="1:6" x14ac:dyDescent="0.25">
      <c r="A310" s="24" t="s">
        <v>286</v>
      </c>
      <c r="B310" s="2">
        <v>11</v>
      </c>
      <c r="C310" s="370">
        <v>43614</v>
      </c>
      <c r="D310" s="7">
        <f t="shared" si="174"/>
        <v>4862.9610000000002</v>
      </c>
      <c r="E310" s="7">
        <f t="shared" si="175"/>
        <v>8722.8000000000011</v>
      </c>
      <c r="F310" s="8">
        <f t="shared" si="176"/>
        <v>57199.761000000006</v>
      </c>
    </row>
    <row r="311" spans="1:6" x14ac:dyDescent="0.25">
      <c r="A311" s="135" t="s">
        <v>285</v>
      </c>
      <c r="B311" s="2">
        <v>12</v>
      </c>
      <c r="C311" s="376">
        <v>44789</v>
      </c>
      <c r="D311" s="7">
        <f t="shared" si="174"/>
        <v>4993.9735000000001</v>
      </c>
      <c r="E311" s="7">
        <f t="shared" si="175"/>
        <v>8957.8000000000011</v>
      </c>
      <c r="F311" s="7">
        <f t="shared" si="176"/>
        <v>58740.773500000003</v>
      </c>
    </row>
    <row r="312" spans="1:6" x14ac:dyDescent="0.25">
      <c r="A312" s="135" t="s">
        <v>284</v>
      </c>
      <c r="B312" s="2">
        <v>13</v>
      </c>
      <c r="C312" s="376">
        <v>45990</v>
      </c>
      <c r="D312" s="7">
        <f t="shared" si="174"/>
        <v>5127.8850000000002</v>
      </c>
      <c r="E312" s="7">
        <f t="shared" si="175"/>
        <v>9198</v>
      </c>
      <c r="F312" s="7">
        <f t="shared" si="176"/>
        <v>60315.885000000002</v>
      </c>
    </row>
  </sheetData>
  <sheetProtection algorithmName="SHA-512" hashValue="/8jV5YzdYFmjuYLdew4FYWV28kMCnLAyb+CEg+L+/bi7jx7PNmME/J228k2PawPF6pKtVt9xdDSRNhuv92JpZw==" saltValue="0hH+/8Cbgb4rrk+PqtUHcA==" spinCount="100000" sheet="1" objects="1" scenarios="1"/>
  <mergeCells count="7">
    <mergeCell ref="C187:F187"/>
    <mergeCell ref="O6:R6"/>
    <mergeCell ref="S6:V6"/>
    <mergeCell ref="C7:F7"/>
    <mergeCell ref="E1:F1"/>
    <mergeCell ref="C6:F6"/>
    <mergeCell ref="C186:F186"/>
  </mergeCell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B1CA-08B7-4F06-9A05-E4AC0EB37E70}">
  <dimension ref="A1:Z306"/>
  <sheetViews>
    <sheetView workbookViewId="0">
      <pane ySplit="8" topLeftCell="A9" activePane="bottomLeft" state="frozen"/>
      <selection pane="bottomLeft" activeCell="G7" sqref="G7:J7"/>
    </sheetView>
  </sheetViews>
  <sheetFormatPr defaultRowHeight="15" x14ac:dyDescent="0.25"/>
  <cols>
    <col min="1" max="1" width="60.140625" customWidth="1"/>
    <col min="3" max="3" width="24.140625" style="2" customWidth="1"/>
    <col min="4" max="4" width="22" customWidth="1"/>
    <col min="5" max="5" width="23.28515625" customWidth="1"/>
    <col min="6" max="6" width="20.140625" customWidth="1"/>
    <col min="7" max="7" width="9.85546875" customWidth="1"/>
    <col min="8" max="8" width="15" customWidth="1"/>
    <col min="9" max="9" width="9.140625" customWidth="1"/>
    <col min="10" max="10" width="15.28515625" customWidth="1"/>
    <col min="11" max="13" width="9.140625" hidden="1" customWidth="1"/>
    <col min="14" max="14" width="17.7109375" customWidth="1"/>
    <col min="15" max="17" width="9.140625" hidden="1" customWidth="1"/>
    <col min="18" max="18" width="16.5703125" customWidth="1"/>
    <col min="19" max="20" width="9.140625" hidden="1" customWidth="1"/>
    <col min="21" max="21" width="8.5703125" hidden="1" customWidth="1"/>
    <col min="22" max="22" width="18.140625" customWidth="1"/>
    <col min="23" max="25" width="0" hidden="1" customWidth="1"/>
  </cols>
  <sheetData>
    <row r="1" spans="1:26" ht="15.75" thickBot="1" x14ac:dyDescent="0.3">
      <c r="A1" s="1" t="s">
        <v>11</v>
      </c>
      <c r="E1" s="406" t="s">
        <v>9</v>
      </c>
      <c r="F1" s="407"/>
    </row>
    <row r="2" spans="1:26" x14ac:dyDescent="0.25">
      <c r="A2" s="126" t="s">
        <v>534</v>
      </c>
      <c r="E2" s="16" t="s">
        <v>3</v>
      </c>
      <c r="F2" s="17">
        <v>0.1115</v>
      </c>
      <c r="G2" s="347">
        <f>F2+F3+100%</f>
        <v>1.2115</v>
      </c>
      <c r="J2" s="346">
        <f>F2+F3+100%</f>
        <v>1.2115</v>
      </c>
    </row>
    <row r="3" spans="1:26" x14ac:dyDescent="0.25">
      <c r="A3" s="126" t="s">
        <v>540</v>
      </c>
      <c r="E3" s="22" t="s">
        <v>4</v>
      </c>
      <c r="F3" s="31">
        <v>0.1</v>
      </c>
      <c r="G3" s="1"/>
      <c r="J3" s="5"/>
      <c r="N3" s="171">
        <f>J3/F16</f>
        <v>0</v>
      </c>
    </row>
    <row r="4" spans="1:26" ht="15.75" thickBot="1" x14ac:dyDescent="0.3">
      <c r="A4" s="19"/>
      <c r="E4" s="18" t="s">
        <v>118</v>
      </c>
      <c r="F4" s="36">
        <v>1.04</v>
      </c>
    </row>
    <row r="5" spans="1:26" x14ac:dyDescent="0.25">
      <c r="A5" s="19" t="s">
        <v>536</v>
      </c>
      <c r="E5" s="133"/>
      <c r="F5" s="134"/>
    </row>
    <row r="6" spans="1:26" s="130" customFormat="1" ht="15.75" thickBot="1" x14ac:dyDescent="0.3">
      <c r="A6" s="130">
        <v>1</v>
      </c>
      <c r="B6" s="130">
        <v>2</v>
      </c>
      <c r="C6" s="130">
        <v>3</v>
      </c>
      <c r="D6" s="130">
        <v>4</v>
      </c>
      <c r="E6" s="130">
        <v>5</v>
      </c>
      <c r="F6" s="130">
        <v>6</v>
      </c>
      <c r="G6" s="130">
        <v>7</v>
      </c>
      <c r="H6" s="130">
        <v>8</v>
      </c>
      <c r="I6" s="130">
        <v>9</v>
      </c>
      <c r="J6" s="130">
        <v>10</v>
      </c>
      <c r="K6" s="130">
        <v>11</v>
      </c>
      <c r="L6" s="130">
        <v>12</v>
      </c>
      <c r="M6" s="130">
        <v>13</v>
      </c>
      <c r="N6" s="130">
        <v>14</v>
      </c>
      <c r="O6" s="130">
        <v>15</v>
      </c>
      <c r="P6" s="130">
        <v>16</v>
      </c>
      <c r="Q6" s="130">
        <v>17</v>
      </c>
      <c r="R6" s="130">
        <v>18</v>
      </c>
      <c r="S6" s="130">
        <v>19</v>
      </c>
      <c r="T6" s="130">
        <v>20</v>
      </c>
      <c r="U6" s="130">
        <v>21</v>
      </c>
      <c r="V6" s="130">
        <v>22</v>
      </c>
      <c r="W6" s="130">
        <v>23</v>
      </c>
      <c r="X6" s="130">
        <v>24</v>
      </c>
      <c r="Y6" s="130">
        <v>25</v>
      </c>
      <c r="Z6" s="130">
        <v>26</v>
      </c>
    </row>
    <row r="7" spans="1:26" x14ac:dyDescent="0.25">
      <c r="C7" s="401" t="s">
        <v>116</v>
      </c>
      <c r="D7" s="402"/>
      <c r="E7" s="402"/>
      <c r="F7" s="403"/>
      <c r="G7" s="401" t="s">
        <v>124</v>
      </c>
      <c r="H7" s="402"/>
      <c r="I7" s="402"/>
      <c r="J7" s="403"/>
      <c r="K7" s="401" t="s">
        <v>218</v>
      </c>
      <c r="L7" s="402"/>
      <c r="M7" s="402"/>
      <c r="N7" s="403"/>
      <c r="O7" s="401" t="s">
        <v>356</v>
      </c>
      <c r="P7" s="402"/>
      <c r="Q7" s="402"/>
      <c r="R7" s="403"/>
      <c r="S7" s="401" t="s">
        <v>527</v>
      </c>
      <c r="T7" s="402"/>
      <c r="U7" s="402"/>
      <c r="V7" s="403"/>
      <c r="W7" s="401" t="s">
        <v>539</v>
      </c>
      <c r="X7" s="402"/>
      <c r="Y7" s="402"/>
      <c r="Z7" s="403"/>
    </row>
    <row r="8" spans="1:26" x14ac:dyDescent="0.25">
      <c r="C8" s="398" t="s">
        <v>541</v>
      </c>
      <c r="D8" s="399"/>
      <c r="E8" s="399"/>
      <c r="F8" s="400"/>
      <c r="G8" s="131"/>
      <c r="H8" s="125"/>
      <c r="I8" s="125"/>
      <c r="J8" s="132"/>
      <c r="K8" s="131"/>
      <c r="L8" s="125"/>
      <c r="M8" s="125"/>
      <c r="N8" s="132"/>
      <c r="O8" s="131"/>
      <c r="P8" s="125"/>
      <c r="Q8" s="125"/>
      <c r="R8" s="132"/>
      <c r="S8" s="131"/>
      <c r="T8" s="125"/>
      <c r="U8" s="125"/>
      <c r="V8" s="132"/>
      <c r="W8" s="131"/>
      <c r="X8" s="125"/>
      <c r="Y8" s="125"/>
      <c r="Z8" s="132"/>
    </row>
    <row r="9" spans="1:26" ht="60.75" thickBot="1" x14ac:dyDescent="0.3">
      <c r="C9" s="32" t="s">
        <v>1</v>
      </c>
      <c r="D9" s="21" t="s">
        <v>7</v>
      </c>
      <c r="E9" s="21" t="s">
        <v>8</v>
      </c>
      <c r="F9" s="33" t="s">
        <v>117</v>
      </c>
      <c r="G9" s="32" t="s">
        <v>1</v>
      </c>
      <c r="H9" s="21" t="s">
        <v>7</v>
      </c>
      <c r="I9" s="21" t="s">
        <v>8</v>
      </c>
      <c r="J9" s="33" t="s">
        <v>117</v>
      </c>
      <c r="K9" s="32" t="s">
        <v>1</v>
      </c>
      <c r="L9" s="21" t="s">
        <v>7</v>
      </c>
      <c r="M9" s="21" t="s">
        <v>8</v>
      </c>
      <c r="N9" s="33" t="s">
        <v>117</v>
      </c>
      <c r="O9" s="32" t="s">
        <v>1</v>
      </c>
      <c r="P9" s="21" t="s">
        <v>7</v>
      </c>
      <c r="Q9" s="21" t="s">
        <v>8</v>
      </c>
      <c r="R9" s="33" t="s">
        <v>117</v>
      </c>
      <c r="S9" s="32" t="s">
        <v>1</v>
      </c>
      <c r="T9" s="21" t="s">
        <v>7</v>
      </c>
      <c r="U9" s="21" t="s">
        <v>8</v>
      </c>
      <c r="V9" s="33" t="s">
        <v>117</v>
      </c>
      <c r="W9" s="32" t="s">
        <v>1</v>
      </c>
      <c r="X9" s="21" t="s">
        <v>7</v>
      </c>
      <c r="Y9" s="21" t="s">
        <v>8</v>
      </c>
      <c r="Z9" s="33" t="s">
        <v>117</v>
      </c>
    </row>
    <row r="10" spans="1:26" ht="15.75" thickBot="1" x14ac:dyDescent="0.3">
      <c r="A10" s="20"/>
      <c r="B10" s="79" t="s">
        <v>0</v>
      </c>
      <c r="C10" s="78" t="s">
        <v>5</v>
      </c>
      <c r="D10" s="79" t="s">
        <v>5</v>
      </c>
      <c r="E10" s="79" t="s">
        <v>6</v>
      </c>
      <c r="F10" s="80" t="s">
        <v>6</v>
      </c>
      <c r="G10" s="78" t="s">
        <v>5</v>
      </c>
      <c r="H10" s="79" t="s">
        <v>5</v>
      </c>
      <c r="I10" s="79" t="s">
        <v>6</v>
      </c>
      <c r="J10" s="80" t="s">
        <v>6</v>
      </c>
      <c r="K10" s="78" t="s">
        <v>5</v>
      </c>
      <c r="L10" s="79" t="s">
        <v>5</v>
      </c>
      <c r="M10" s="79" t="s">
        <v>6</v>
      </c>
      <c r="N10" s="80" t="s">
        <v>6</v>
      </c>
      <c r="O10" s="78" t="s">
        <v>5</v>
      </c>
      <c r="P10" s="79" t="s">
        <v>5</v>
      </c>
      <c r="Q10" s="79" t="s">
        <v>6</v>
      </c>
      <c r="R10" s="80" t="s">
        <v>6</v>
      </c>
      <c r="S10" s="78" t="s">
        <v>5</v>
      </c>
      <c r="T10" s="79" t="s">
        <v>5</v>
      </c>
      <c r="U10" s="79" t="s">
        <v>6</v>
      </c>
      <c r="V10" s="80" t="s">
        <v>6</v>
      </c>
      <c r="W10" s="78" t="s">
        <v>5</v>
      </c>
      <c r="X10" s="79" t="s">
        <v>5</v>
      </c>
      <c r="Y10" s="79" t="s">
        <v>6</v>
      </c>
      <c r="Z10" s="80" t="s">
        <v>6</v>
      </c>
    </row>
    <row r="11" spans="1:26" x14ac:dyDescent="0.25">
      <c r="A11" s="26" t="s">
        <v>15</v>
      </c>
      <c r="B11" s="140">
        <v>1</v>
      </c>
      <c r="C11" s="369">
        <f>+C152*$F$4</f>
        <v>142800.32000000001</v>
      </c>
      <c r="D11" s="28">
        <f t="shared" ref="D11:D96" si="0">C11*$F$2</f>
        <v>15922.235680000002</v>
      </c>
      <c r="E11" s="28">
        <f t="shared" ref="E11:E128" si="1">C11*$F$3</f>
        <v>14280.032000000001</v>
      </c>
      <c r="F11" s="29">
        <f t="shared" ref="F11:F66" si="2">SUM(C11:E11)</f>
        <v>173002.58768000003</v>
      </c>
      <c r="G11" s="28">
        <f>C11*$F$4</f>
        <v>148512.3328</v>
      </c>
      <c r="H11" s="28">
        <f t="shared" ref="H11:H96" si="3">G11*$F$2</f>
        <v>16559.125107200001</v>
      </c>
      <c r="I11" s="28">
        <f t="shared" ref="I11:I128" si="4">G11*$F$3</f>
        <v>14851.23328</v>
      </c>
      <c r="J11" s="28">
        <f t="shared" ref="J11:J66" si="5">SUM(G11:I11)</f>
        <v>179922.69118720002</v>
      </c>
      <c r="K11" s="37">
        <f>G11*$F$4</f>
        <v>154452.82611200001</v>
      </c>
      <c r="L11" s="28">
        <f t="shared" ref="L11:L96" si="6">K11*$F$2</f>
        <v>17221.490111488001</v>
      </c>
      <c r="M11" s="28">
        <f t="shared" ref="M11:M128" si="7">K11*$F$3</f>
        <v>15445.282611200002</v>
      </c>
      <c r="N11" s="138">
        <f t="shared" ref="N11:N66" si="8">SUM(K11:M11)</f>
        <v>187119.59883468802</v>
      </c>
      <c r="O11" s="28">
        <f>K11*$F$4</f>
        <v>160630.93915648002</v>
      </c>
      <c r="P11" s="28">
        <f t="shared" ref="P11:P96" si="9">O11*$F$2</f>
        <v>17910.349715947523</v>
      </c>
      <c r="Q11" s="28">
        <f t="shared" ref="Q11:Q128" si="10">O11*$F$3</f>
        <v>16063.093915648002</v>
      </c>
      <c r="R11" s="28">
        <f t="shared" ref="R11:R66" si="11">SUM(O11:Q11)</f>
        <v>194604.38278807554</v>
      </c>
      <c r="S11" s="37">
        <f>O11*$F$4</f>
        <v>167056.17672273921</v>
      </c>
      <c r="T11" s="28">
        <f t="shared" ref="T11:T96" si="12">S11*$F$2</f>
        <v>18626.763704585421</v>
      </c>
      <c r="U11" s="28">
        <f t="shared" ref="U11:U128" si="13">S11*$F$3</f>
        <v>16705.617672273922</v>
      </c>
      <c r="V11" s="138">
        <f t="shared" ref="V11:V66" si="14">SUM(S11:U11)</f>
        <v>202388.55809959854</v>
      </c>
      <c r="W11" s="28">
        <f>S11*$F$4</f>
        <v>173738.42379164879</v>
      </c>
      <c r="X11" s="28">
        <f t="shared" ref="X11:X96" si="15">W11*$F$2</f>
        <v>19371.83425276884</v>
      </c>
      <c r="Y11" s="28">
        <f t="shared" ref="Y11:Y128" si="16">W11*$F$3</f>
        <v>17373.842379164878</v>
      </c>
      <c r="Z11" s="29">
        <f t="shared" ref="Z11:Z66" si="17">SUM(W11:Y11)</f>
        <v>210484.10042358251</v>
      </c>
    </row>
    <row r="12" spans="1:26" x14ac:dyDescent="0.25">
      <c r="A12" s="24" t="s">
        <v>16</v>
      </c>
      <c r="B12" s="141">
        <v>2</v>
      </c>
      <c r="C12" s="370">
        <f t="shared" ref="C12:C16" si="18">+C153*$F$4</f>
        <v>150943.52000000002</v>
      </c>
      <c r="D12" s="7">
        <f>C12*$F$2</f>
        <v>16830.202480000004</v>
      </c>
      <c r="E12" s="7">
        <f t="shared" si="1"/>
        <v>15094.352000000003</v>
      </c>
      <c r="F12" s="8">
        <f t="shared" si="2"/>
        <v>182868.07448000004</v>
      </c>
      <c r="G12" s="7">
        <f t="shared" ref="G12:G129" si="19">C12*$F$4</f>
        <v>156981.26080000002</v>
      </c>
      <c r="H12" s="7">
        <f t="shared" si="3"/>
        <v>17503.410579200001</v>
      </c>
      <c r="I12" s="7">
        <f t="shared" si="4"/>
        <v>15698.126080000002</v>
      </c>
      <c r="J12" s="7">
        <f t="shared" si="5"/>
        <v>190182.79745920002</v>
      </c>
      <c r="K12" s="34">
        <f t="shared" ref="K12:K129" si="20">G12*$F$4</f>
        <v>163260.51123200002</v>
      </c>
      <c r="L12" s="7">
        <f t="shared" si="6"/>
        <v>18203.547002368003</v>
      </c>
      <c r="M12" s="7">
        <f t="shared" si="7"/>
        <v>16326.051123200003</v>
      </c>
      <c r="N12" s="139">
        <f t="shared" si="8"/>
        <v>197790.10935756803</v>
      </c>
      <c r="O12" s="7">
        <f t="shared" ref="O12:O129" si="21">K12*$F$4</f>
        <v>169790.93168128002</v>
      </c>
      <c r="P12" s="7">
        <f t="shared" si="9"/>
        <v>18931.688882462724</v>
      </c>
      <c r="Q12" s="7">
        <f t="shared" si="10"/>
        <v>16979.093168128002</v>
      </c>
      <c r="R12" s="7">
        <f t="shared" si="11"/>
        <v>205701.71373187075</v>
      </c>
      <c r="S12" s="34">
        <f t="shared" ref="S12:S129" si="22">O12*$F$4</f>
        <v>176582.56894853123</v>
      </c>
      <c r="T12" s="7">
        <f t="shared" si="12"/>
        <v>19688.956437761233</v>
      </c>
      <c r="U12" s="7">
        <f t="shared" si="13"/>
        <v>17658.256894853123</v>
      </c>
      <c r="V12" s="139">
        <f t="shared" si="14"/>
        <v>213929.78228114557</v>
      </c>
      <c r="W12" s="7">
        <f t="shared" ref="W12:W129" si="23">S12*$F$4</f>
        <v>183645.87170647248</v>
      </c>
      <c r="X12" s="7">
        <f t="shared" si="15"/>
        <v>20476.514695271682</v>
      </c>
      <c r="Y12" s="7">
        <f t="shared" si="16"/>
        <v>18364.58717064725</v>
      </c>
      <c r="Z12" s="8">
        <f t="shared" si="17"/>
        <v>222486.97357239141</v>
      </c>
    </row>
    <row r="13" spans="1:26" x14ac:dyDescent="0.25">
      <c r="A13" s="24" t="s">
        <v>17</v>
      </c>
      <c r="B13" s="141">
        <v>3</v>
      </c>
      <c r="C13" s="370">
        <f t="shared" si="18"/>
        <v>159085.68</v>
      </c>
      <c r="D13" s="7">
        <f t="shared" si="0"/>
        <v>17738.053319999999</v>
      </c>
      <c r="E13" s="7">
        <f t="shared" si="1"/>
        <v>15908.567999999999</v>
      </c>
      <c r="F13" s="8">
        <f t="shared" si="2"/>
        <v>192732.30132</v>
      </c>
      <c r="G13" s="7">
        <f t="shared" si="19"/>
        <v>165449.1072</v>
      </c>
      <c r="H13" s="7">
        <f t="shared" si="3"/>
        <v>18447.5754528</v>
      </c>
      <c r="I13" s="7">
        <f t="shared" si="4"/>
        <v>16544.91072</v>
      </c>
      <c r="J13" s="7">
        <f t="shared" si="5"/>
        <v>200441.59337279998</v>
      </c>
      <c r="K13" s="34">
        <f t="shared" si="20"/>
        <v>172067.07148800002</v>
      </c>
      <c r="L13" s="7">
        <f t="shared" si="6"/>
        <v>19185.478470912003</v>
      </c>
      <c r="M13" s="7">
        <f t="shared" si="7"/>
        <v>17206.707148800004</v>
      </c>
      <c r="N13" s="139">
        <f t="shared" si="8"/>
        <v>208459.25710771201</v>
      </c>
      <c r="O13" s="7">
        <f t="shared" si="21"/>
        <v>178949.75434752004</v>
      </c>
      <c r="P13" s="7">
        <f t="shared" si="9"/>
        <v>19952.897609748485</v>
      </c>
      <c r="Q13" s="7">
        <f t="shared" si="10"/>
        <v>17894.975434752003</v>
      </c>
      <c r="R13" s="7">
        <f t="shared" si="11"/>
        <v>216797.62739202054</v>
      </c>
      <c r="S13" s="34">
        <f t="shared" si="22"/>
        <v>186107.74452142086</v>
      </c>
      <c r="T13" s="7">
        <f t="shared" si="12"/>
        <v>20751.013514138427</v>
      </c>
      <c r="U13" s="7">
        <f t="shared" si="13"/>
        <v>18610.774452142086</v>
      </c>
      <c r="V13" s="139">
        <f t="shared" si="14"/>
        <v>225469.53248770139</v>
      </c>
      <c r="W13" s="7">
        <f t="shared" si="23"/>
        <v>193552.05430227768</v>
      </c>
      <c r="X13" s="7">
        <f t="shared" si="15"/>
        <v>21581.054054703964</v>
      </c>
      <c r="Y13" s="7">
        <f t="shared" si="16"/>
        <v>19355.205430227768</v>
      </c>
      <c r="Z13" s="8">
        <f t="shared" si="17"/>
        <v>234488.31378720942</v>
      </c>
    </row>
    <row r="14" spans="1:26" x14ac:dyDescent="0.25">
      <c r="A14" s="24" t="s">
        <v>18</v>
      </c>
      <c r="B14" s="141">
        <v>4</v>
      </c>
      <c r="C14" s="370">
        <f t="shared" si="18"/>
        <v>167227.84</v>
      </c>
      <c r="D14" s="7">
        <f t="shared" si="0"/>
        <v>18645.904159999998</v>
      </c>
      <c r="E14" s="7">
        <f t="shared" si="1"/>
        <v>16722.784</v>
      </c>
      <c r="F14" s="8">
        <f t="shared" si="2"/>
        <v>202596.52815999999</v>
      </c>
      <c r="G14" s="7">
        <f t="shared" si="19"/>
        <v>173916.95360000001</v>
      </c>
      <c r="H14" s="7">
        <f t="shared" si="3"/>
        <v>19391.740326400002</v>
      </c>
      <c r="I14" s="7">
        <f t="shared" si="4"/>
        <v>17391.695360000002</v>
      </c>
      <c r="J14" s="7">
        <f t="shared" si="5"/>
        <v>210700.38928640002</v>
      </c>
      <c r="K14" s="34">
        <f t="shared" si="20"/>
        <v>180873.63174400001</v>
      </c>
      <c r="L14" s="7">
        <f t="shared" si="6"/>
        <v>20167.409939456003</v>
      </c>
      <c r="M14" s="7">
        <f t="shared" si="7"/>
        <v>18087.363174400001</v>
      </c>
      <c r="N14" s="139">
        <f t="shared" si="8"/>
        <v>219128.40485785602</v>
      </c>
      <c r="O14" s="7">
        <f t="shared" si="21"/>
        <v>188108.57701376002</v>
      </c>
      <c r="P14" s="7">
        <f t="shared" si="9"/>
        <v>20974.106337034242</v>
      </c>
      <c r="Q14" s="7">
        <f t="shared" si="10"/>
        <v>18810.857701376004</v>
      </c>
      <c r="R14" s="7">
        <f t="shared" si="11"/>
        <v>227893.54105217024</v>
      </c>
      <c r="S14" s="34">
        <f t="shared" si="22"/>
        <v>195632.92009431042</v>
      </c>
      <c r="T14" s="7">
        <f t="shared" si="12"/>
        <v>21813.070590515614</v>
      </c>
      <c r="U14" s="7">
        <f t="shared" si="13"/>
        <v>19563.292009431043</v>
      </c>
      <c r="V14" s="139">
        <f t="shared" si="14"/>
        <v>237009.2826942571</v>
      </c>
      <c r="W14" s="7">
        <f t="shared" si="23"/>
        <v>203458.23689808283</v>
      </c>
      <c r="X14" s="7">
        <f t="shared" si="15"/>
        <v>22685.593414136238</v>
      </c>
      <c r="Y14" s="7">
        <f t="shared" si="16"/>
        <v>20345.823689808283</v>
      </c>
      <c r="Z14" s="8">
        <f t="shared" si="17"/>
        <v>246489.65400202735</v>
      </c>
    </row>
    <row r="15" spans="1:26" x14ac:dyDescent="0.25">
      <c r="A15" s="24" t="s">
        <v>19</v>
      </c>
      <c r="B15" s="141">
        <v>5</v>
      </c>
      <c r="C15" s="370">
        <f t="shared" si="18"/>
        <v>175372.08000000002</v>
      </c>
      <c r="D15" s="7">
        <f t="shared" si="0"/>
        <v>19553.986920000003</v>
      </c>
      <c r="E15" s="7">
        <f t="shared" si="1"/>
        <v>17537.208000000002</v>
      </c>
      <c r="F15" s="8">
        <f t="shared" si="2"/>
        <v>212463.27492000003</v>
      </c>
      <c r="G15" s="7">
        <f t="shared" si="19"/>
        <v>182386.96320000003</v>
      </c>
      <c r="H15" s="7">
        <f t="shared" si="3"/>
        <v>20336.146396800003</v>
      </c>
      <c r="I15" s="7">
        <f t="shared" si="4"/>
        <v>18238.696320000003</v>
      </c>
      <c r="J15" s="7">
        <f t="shared" si="5"/>
        <v>220961.80591680005</v>
      </c>
      <c r="K15" s="34">
        <f t="shared" si="20"/>
        <v>189682.44172800003</v>
      </c>
      <c r="L15" s="7">
        <f t="shared" si="6"/>
        <v>21149.592252672006</v>
      </c>
      <c r="M15" s="7">
        <f t="shared" si="7"/>
        <v>18968.244172800005</v>
      </c>
      <c r="N15" s="139">
        <f t="shared" si="8"/>
        <v>229800.27815347206</v>
      </c>
      <c r="O15" s="7">
        <f t="shared" si="21"/>
        <v>197269.73939712005</v>
      </c>
      <c r="P15" s="7">
        <f t="shared" si="9"/>
        <v>21995.575942778887</v>
      </c>
      <c r="Q15" s="7">
        <f t="shared" si="10"/>
        <v>19726.973939712007</v>
      </c>
      <c r="R15" s="7">
        <f t="shared" si="11"/>
        <v>238992.28927961094</v>
      </c>
      <c r="S15" s="34">
        <f t="shared" si="22"/>
        <v>205160.52897300487</v>
      </c>
      <c r="T15" s="7">
        <f t="shared" si="12"/>
        <v>22875.398980490045</v>
      </c>
      <c r="U15" s="7">
        <f t="shared" si="13"/>
        <v>20516.052897300488</v>
      </c>
      <c r="V15" s="139">
        <f t="shared" si="14"/>
        <v>248551.9808507954</v>
      </c>
      <c r="W15" s="7">
        <f t="shared" si="23"/>
        <v>213366.95013192506</v>
      </c>
      <c r="X15" s="7">
        <f t="shared" si="15"/>
        <v>23790.414939709644</v>
      </c>
      <c r="Y15" s="7">
        <f t="shared" si="16"/>
        <v>21336.695013192508</v>
      </c>
      <c r="Z15" s="8">
        <f t="shared" si="17"/>
        <v>258494.06008482722</v>
      </c>
    </row>
    <row r="16" spans="1:26" ht="15.75" thickBot="1" x14ac:dyDescent="0.3">
      <c r="A16" s="24" t="s">
        <v>20</v>
      </c>
      <c r="B16" s="141">
        <v>6</v>
      </c>
      <c r="C16" s="371">
        <f t="shared" si="18"/>
        <v>180533.6</v>
      </c>
      <c r="D16" s="7">
        <f>C16*$F$2</f>
        <v>20129.4964</v>
      </c>
      <c r="E16" s="7">
        <f t="shared" si="1"/>
        <v>18053.36</v>
      </c>
      <c r="F16" s="8">
        <f t="shared" si="2"/>
        <v>218716.45640000002</v>
      </c>
      <c r="G16" s="7">
        <f t="shared" si="19"/>
        <v>187754.94400000002</v>
      </c>
      <c r="H16" s="7">
        <f t="shared" si="3"/>
        <v>20934.676256000002</v>
      </c>
      <c r="I16" s="7">
        <f t="shared" si="4"/>
        <v>18775.494400000003</v>
      </c>
      <c r="J16" s="7">
        <f t="shared" si="5"/>
        <v>227465.11465600002</v>
      </c>
      <c r="K16" s="34">
        <f t="shared" si="20"/>
        <v>195265.14176000003</v>
      </c>
      <c r="L16" s="7">
        <f t="shared" si="6"/>
        <v>21772.063306240005</v>
      </c>
      <c r="M16" s="7">
        <f t="shared" si="7"/>
        <v>19526.514176000004</v>
      </c>
      <c r="N16" s="139">
        <f t="shared" si="8"/>
        <v>236563.71924224004</v>
      </c>
      <c r="O16" s="7">
        <f t="shared" si="21"/>
        <v>203075.74743040005</v>
      </c>
      <c r="P16" s="7">
        <f t="shared" si="9"/>
        <v>22642.945838489606</v>
      </c>
      <c r="Q16" s="7">
        <f t="shared" si="10"/>
        <v>20307.574743040008</v>
      </c>
      <c r="R16" s="7">
        <f t="shared" si="11"/>
        <v>246026.26801192964</v>
      </c>
      <c r="S16" s="34">
        <f t="shared" si="22"/>
        <v>211198.77732761606</v>
      </c>
      <c r="T16" s="7">
        <f t="shared" si="12"/>
        <v>23548.66367202919</v>
      </c>
      <c r="U16" s="7">
        <f t="shared" si="13"/>
        <v>21119.877732761608</v>
      </c>
      <c r="V16" s="139">
        <f t="shared" si="14"/>
        <v>255867.31873240686</v>
      </c>
      <c r="W16" s="7">
        <f t="shared" si="23"/>
        <v>219646.7284207207</v>
      </c>
      <c r="X16" s="7">
        <f t="shared" si="15"/>
        <v>24490.610218910359</v>
      </c>
      <c r="Y16" s="7">
        <f t="shared" si="16"/>
        <v>21964.672842072072</v>
      </c>
      <c r="Z16" s="8">
        <f t="shared" si="17"/>
        <v>266102.01148170314</v>
      </c>
    </row>
    <row r="17" spans="1:26" x14ac:dyDescent="0.25">
      <c r="A17" s="127" t="s">
        <v>270</v>
      </c>
      <c r="B17" s="141"/>
      <c r="C17" s="34">
        <v>0</v>
      </c>
      <c r="D17" s="7"/>
      <c r="E17" s="7"/>
      <c r="F17" s="8"/>
      <c r="G17" s="7"/>
      <c r="H17" s="7"/>
      <c r="I17" s="7"/>
      <c r="J17" s="7">
        <f>$J$16</f>
        <v>227465.11465600002</v>
      </c>
      <c r="K17" s="34">
        <v>163193.25357500004</v>
      </c>
      <c r="L17" s="7">
        <v>18032.854520037505</v>
      </c>
      <c r="M17" s="7">
        <v>16319.325357500005</v>
      </c>
      <c r="N17" s="139">
        <f>$N$16</f>
        <v>236563.71924224004</v>
      </c>
      <c r="O17" s="7">
        <v>166049.13551256256</v>
      </c>
      <c r="P17" s="7">
        <v>18348.429474138164</v>
      </c>
      <c r="Q17" s="7">
        <v>16604.913551256257</v>
      </c>
      <c r="R17" s="7">
        <f>$R$16</f>
        <v>246026.26801192964</v>
      </c>
      <c r="S17" s="34">
        <v>168954.9953840324</v>
      </c>
      <c r="T17" s="7">
        <v>18669.526989935581</v>
      </c>
      <c r="U17" s="7">
        <v>16895.499538403241</v>
      </c>
      <c r="V17" s="139">
        <f>$V$16</f>
        <v>255867.31873240686</v>
      </c>
      <c r="W17" s="7">
        <v>171911.70780325297</v>
      </c>
      <c r="X17" s="7">
        <v>18996.243712259453</v>
      </c>
      <c r="Y17" s="7">
        <v>17191.170780325298</v>
      </c>
      <c r="Z17" s="8">
        <f>$Z$16</f>
        <v>266102.01148170314</v>
      </c>
    </row>
    <row r="18" spans="1:26" x14ac:dyDescent="0.25">
      <c r="A18" s="127" t="s">
        <v>270</v>
      </c>
      <c r="B18" s="141"/>
      <c r="C18" s="34">
        <v>0</v>
      </c>
      <c r="D18" s="7"/>
      <c r="E18" s="7"/>
      <c r="F18" s="8"/>
      <c r="G18" s="7"/>
      <c r="H18" s="7"/>
      <c r="I18" s="7"/>
      <c r="J18" s="7">
        <f t="shared" ref="J18:J22" si="24">$J$16</f>
        <v>227465.11465600002</v>
      </c>
      <c r="K18" s="34">
        <v>163193.25357500004</v>
      </c>
      <c r="L18" s="7">
        <v>18032.854520037505</v>
      </c>
      <c r="M18" s="7">
        <v>16319.325357500005</v>
      </c>
      <c r="N18" s="139">
        <f t="shared" ref="N18:N22" si="25">$N$16</f>
        <v>236563.71924224004</v>
      </c>
      <c r="O18" s="7">
        <v>166049.13551256256</v>
      </c>
      <c r="P18" s="7">
        <v>18348.429474138164</v>
      </c>
      <c r="Q18" s="7">
        <v>16604.913551256257</v>
      </c>
      <c r="R18" s="7">
        <f t="shared" ref="R18:R22" si="26">$R$16</f>
        <v>246026.26801192964</v>
      </c>
      <c r="S18" s="34">
        <v>168954.9953840324</v>
      </c>
      <c r="T18" s="7">
        <v>18669.526989935581</v>
      </c>
      <c r="U18" s="7">
        <v>16895.499538403241</v>
      </c>
      <c r="V18" s="139">
        <f t="shared" ref="V18:V22" si="27">$V$16</f>
        <v>255867.31873240686</v>
      </c>
      <c r="W18" s="7">
        <v>171911.70780325297</v>
      </c>
      <c r="X18" s="7">
        <v>18996.243712259453</v>
      </c>
      <c r="Y18" s="7">
        <v>17191.170780325298</v>
      </c>
      <c r="Z18" s="8">
        <f t="shared" ref="Z18:Z22" si="28">$Z$16</f>
        <v>266102.01148170314</v>
      </c>
    </row>
    <row r="19" spans="1:26" x14ac:dyDescent="0.25">
      <c r="A19" s="127" t="s">
        <v>270</v>
      </c>
      <c r="B19" s="141"/>
      <c r="C19" s="34">
        <v>0</v>
      </c>
      <c r="D19" s="7"/>
      <c r="E19" s="7"/>
      <c r="F19" s="8"/>
      <c r="G19" s="7"/>
      <c r="H19" s="7"/>
      <c r="I19" s="7"/>
      <c r="J19" s="7">
        <f t="shared" si="24"/>
        <v>227465.11465600002</v>
      </c>
      <c r="K19" s="34">
        <v>163193.25357500004</v>
      </c>
      <c r="L19" s="7">
        <v>18032.854520037505</v>
      </c>
      <c r="M19" s="7">
        <v>16319.325357500005</v>
      </c>
      <c r="N19" s="139">
        <f t="shared" si="25"/>
        <v>236563.71924224004</v>
      </c>
      <c r="O19" s="7">
        <v>166049.13551256256</v>
      </c>
      <c r="P19" s="7">
        <v>18348.429474138164</v>
      </c>
      <c r="Q19" s="7">
        <v>16604.913551256257</v>
      </c>
      <c r="R19" s="7">
        <f t="shared" si="26"/>
        <v>246026.26801192964</v>
      </c>
      <c r="S19" s="34">
        <v>168954.9953840324</v>
      </c>
      <c r="T19" s="7">
        <v>18669.526989935581</v>
      </c>
      <c r="U19" s="7">
        <v>16895.499538403241</v>
      </c>
      <c r="V19" s="139">
        <f t="shared" si="27"/>
        <v>255867.31873240686</v>
      </c>
      <c r="W19" s="7">
        <v>171911.70780325297</v>
      </c>
      <c r="X19" s="7">
        <v>18996.243712259453</v>
      </c>
      <c r="Y19" s="7">
        <v>17191.170780325298</v>
      </c>
      <c r="Z19" s="8">
        <f t="shared" si="28"/>
        <v>266102.01148170314</v>
      </c>
    </row>
    <row r="20" spans="1:26" x14ac:dyDescent="0.25">
      <c r="A20" s="127" t="s">
        <v>270</v>
      </c>
      <c r="B20" s="141"/>
      <c r="C20" s="34">
        <v>0</v>
      </c>
      <c r="D20" s="7"/>
      <c r="E20" s="7"/>
      <c r="F20" s="8"/>
      <c r="G20" s="7"/>
      <c r="H20" s="7"/>
      <c r="I20" s="7"/>
      <c r="J20" s="7">
        <f t="shared" si="24"/>
        <v>227465.11465600002</v>
      </c>
      <c r="K20" s="34">
        <v>163193.25357500004</v>
      </c>
      <c r="L20" s="7">
        <v>18032.854520037505</v>
      </c>
      <c r="M20" s="7">
        <v>16319.325357500005</v>
      </c>
      <c r="N20" s="139">
        <f t="shared" si="25"/>
        <v>236563.71924224004</v>
      </c>
      <c r="O20" s="7">
        <v>166049.13551256256</v>
      </c>
      <c r="P20" s="7">
        <v>18348.429474138164</v>
      </c>
      <c r="Q20" s="7">
        <v>16604.913551256257</v>
      </c>
      <c r="R20" s="7">
        <f t="shared" si="26"/>
        <v>246026.26801192964</v>
      </c>
      <c r="S20" s="34">
        <v>168954.9953840324</v>
      </c>
      <c r="T20" s="7">
        <v>18669.526989935581</v>
      </c>
      <c r="U20" s="7">
        <v>16895.499538403241</v>
      </c>
      <c r="V20" s="139">
        <f t="shared" si="27"/>
        <v>255867.31873240686</v>
      </c>
      <c r="W20" s="7">
        <v>171911.70780325297</v>
      </c>
      <c r="X20" s="7">
        <v>18996.243712259453</v>
      </c>
      <c r="Y20" s="7">
        <v>17191.170780325298</v>
      </c>
      <c r="Z20" s="8">
        <f t="shared" si="28"/>
        <v>266102.01148170314</v>
      </c>
    </row>
    <row r="21" spans="1:26" x14ac:dyDescent="0.25">
      <c r="A21" s="127" t="s">
        <v>270</v>
      </c>
      <c r="B21" s="141"/>
      <c r="C21" s="34">
        <v>0</v>
      </c>
      <c r="D21" s="7"/>
      <c r="E21" s="7"/>
      <c r="F21" s="8"/>
      <c r="G21" s="7"/>
      <c r="H21" s="7"/>
      <c r="I21" s="7"/>
      <c r="J21" s="7">
        <f t="shared" si="24"/>
        <v>227465.11465600002</v>
      </c>
      <c r="K21" s="34">
        <v>163193.25357500004</v>
      </c>
      <c r="L21" s="7">
        <v>18032.854520037505</v>
      </c>
      <c r="M21" s="7">
        <v>16319.325357500005</v>
      </c>
      <c r="N21" s="139">
        <f t="shared" si="25"/>
        <v>236563.71924224004</v>
      </c>
      <c r="O21" s="7">
        <v>166049.13551256256</v>
      </c>
      <c r="P21" s="7">
        <v>18348.429474138164</v>
      </c>
      <c r="Q21" s="7">
        <v>16604.913551256257</v>
      </c>
      <c r="R21" s="7">
        <f t="shared" si="26"/>
        <v>246026.26801192964</v>
      </c>
      <c r="S21" s="34">
        <v>168954.9953840324</v>
      </c>
      <c r="T21" s="7">
        <v>18669.526989935581</v>
      </c>
      <c r="U21" s="7">
        <v>16895.499538403241</v>
      </c>
      <c r="V21" s="139">
        <f t="shared" si="27"/>
        <v>255867.31873240686</v>
      </c>
      <c r="W21" s="7">
        <v>171911.70780325297</v>
      </c>
      <c r="X21" s="7">
        <v>18996.243712259453</v>
      </c>
      <c r="Y21" s="7">
        <v>17191.170780325298</v>
      </c>
      <c r="Z21" s="8">
        <f t="shared" si="28"/>
        <v>266102.01148170314</v>
      </c>
    </row>
    <row r="22" spans="1:26" ht="15.75" thickBot="1" x14ac:dyDescent="0.3">
      <c r="A22" s="128" t="s">
        <v>270</v>
      </c>
      <c r="B22" s="142"/>
      <c r="C22" s="35">
        <v>0</v>
      </c>
      <c r="D22" s="10"/>
      <c r="E22" s="10"/>
      <c r="F22" s="11"/>
      <c r="G22" s="10"/>
      <c r="H22" s="10"/>
      <c r="I22" s="10"/>
      <c r="J22" s="7">
        <f t="shared" si="24"/>
        <v>227465.11465600002</v>
      </c>
      <c r="K22" s="35">
        <v>163193.25357500004</v>
      </c>
      <c r="L22" s="10">
        <v>18032.854520037505</v>
      </c>
      <c r="M22" s="10">
        <v>16319.325357500005</v>
      </c>
      <c r="N22" s="139">
        <f t="shared" si="25"/>
        <v>236563.71924224004</v>
      </c>
      <c r="O22" s="10">
        <v>166049.13551256256</v>
      </c>
      <c r="P22" s="10">
        <v>18348.429474138164</v>
      </c>
      <c r="Q22" s="10">
        <v>16604.913551256257</v>
      </c>
      <c r="R22" s="7">
        <f t="shared" si="26"/>
        <v>246026.26801192964</v>
      </c>
      <c r="S22" s="35">
        <v>168954.9953840324</v>
      </c>
      <c r="T22" s="10">
        <v>18669.526989935581</v>
      </c>
      <c r="U22" s="10">
        <v>16895.499538403241</v>
      </c>
      <c r="V22" s="139">
        <f t="shared" si="27"/>
        <v>255867.31873240686</v>
      </c>
      <c r="W22" s="10">
        <v>171911.70780325297</v>
      </c>
      <c r="X22" s="10">
        <v>18996.243712259453</v>
      </c>
      <c r="Y22" s="10">
        <v>17191.170780325298</v>
      </c>
      <c r="Z22" s="8">
        <f t="shared" si="28"/>
        <v>266102.01148170314</v>
      </c>
    </row>
    <row r="23" spans="1:26" x14ac:dyDescent="0.25">
      <c r="A23" s="24" t="s">
        <v>21</v>
      </c>
      <c r="B23" s="141">
        <v>1</v>
      </c>
      <c r="C23" s="369">
        <f>+C164*$F$4</f>
        <v>135658.64000000001</v>
      </c>
      <c r="D23" s="7">
        <f t="shared" si="0"/>
        <v>15125.938360000002</v>
      </c>
      <c r="E23" s="7">
        <f t="shared" si="1"/>
        <v>13565.864000000001</v>
      </c>
      <c r="F23" s="8">
        <f t="shared" si="2"/>
        <v>164350.44236000002</v>
      </c>
      <c r="G23" s="7">
        <f t="shared" si="19"/>
        <v>141084.98560000001</v>
      </c>
      <c r="H23" s="7">
        <f t="shared" si="3"/>
        <v>15730.975894400002</v>
      </c>
      <c r="I23" s="7">
        <f t="shared" si="4"/>
        <v>14108.498560000002</v>
      </c>
      <c r="J23" s="7">
        <f t="shared" si="5"/>
        <v>170924.46005440003</v>
      </c>
      <c r="K23" s="34">
        <f t="shared" si="20"/>
        <v>146728.38502400002</v>
      </c>
      <c r="L23" s="7">
        <f t="shared" si="6"/>
        <v>16360.214930176002</v>
      </c>
      <c r="M23" s="7">
        <f t="shared" si="7"/>
        <v>14672.838502400002</v>
      </c>
      <c r="N23" s="139">
        <f t="shared" si="8"/>
        <v>177761.43845657603</v>
      </c>
      <c r="O23" s="7">
        <f t="shared" si="21"/>
        <v>152597.52042496004</v>
      </c>
      <c r="P23" s="7">
        <f t="shared" si="9"/>
        <v>17014.623527383043</v>
      </c>
      <c r="Q23" s="7">
        <f t="shared" si="10"/>
        <v>15259.752042496004</v>
      </c>
      <c r="R23" s="7">
        <f t="shared" si="11"/>
        <v>184871.89599483908</v>
      </c>
      <c r="S23" s="34">
        <f t="shared" si="22"/>
        <v>158701.42124195845</v>
      </c>
      <c r="T23" s="7">
        <f t="shared" si="12"/>
        <v>17695.208468478366</v>
      </c>
      <c r="U23" s="7">
        <f t="shared" si="13"/>
        <v>15870.142124195845</v>
      </c>
      <c r="V23" s="139">
        <f t="shared" si="14"/>
        <v>192266.77183463267</v>
      </c>
      <c r="W23" s="7">
        <f t="shared" si="23"/>
        <v>165049.47809163679</v>
      </c>
      <c r="X23" s="7">
        <f t="shared" si="15"/>
        <v>18403.016807217504</v>
      </c>
      <c r="Y23" s="7">
        <f t="shared" si="16"/>
        <v>16504.947809163681</v>
      </c>
      <c r="Z23" s="8">
        <f t="shared" si="17"/>
        <v>199957.44270801797</v>
      </c>
    </row>
    <row r="24" spans="1:26" x14ac:dyDescent="0.25">
      <c r="A24" s="24" t="s">
        <v>22</v>
      </c>
      <c r="B24" s="141">
        <v>2</v>
      </c>
      <c r="C24" s="370">
        <f t="shared" ref="C24:C28" si="29">+C165*$F$4</f>
        <v>143397.28</v>
      </c>
      <c r="D24" s="7">
        <f t="shared" si="0"/>
        <v>15988.79672</v>
      </c>
      <c r="E24" s="7">
        <f t="shared" si="1"/>
        <v>14339.728000000001</v>
      </c>
      <c r="F24" s="8">
        <f t="shared" si="2"/>
        <v>173725.80472000001</v>
      </c>
      <c r="G24" s="7">
        <f t="shared" si="19"/>
        <v>149133.17120000001</v>
      </c>
      <c r="H24" s="7">
        <f t="shared" si="3"/>
        <v>16628.348588800003</v>
      </c>
      <c r="I24" s="7">
        <f t="shared" si="4"/>
        <v>14913.317120000002</v>
      </c>
      <c r="J24" s="7">
        <f t="shared" si="5"/>
        <v>180674.8369088</v>
      </c>
      <c r="K24" s="34">
        <f t="shared" si="20"/>
        <v>155098.49804800001</v>
      </c>
      <c r="L24" s="7">
        <f t="shared" si="6"/>
        <v>17293.482532352002</v>
      </c>
      <c r="M24" s="7">
        <f t="shared" si="7"/>
        <v>15509.849804800002</v>
      </c>
      <c r="N24" s="139">
        <f t="shared" si="8"/>
        <v>187901.83038515202</v>
      </c>
      <c r="O24" s="7">
        <f t="shared" si="21"/>
        <v>161302.43796992002</v>
      </c>
      <c r="P24" s="7">
        <f t="shared" si="9"/>
        <v>17985.221833646083</v>
      </c>
      <c r="Q24" s="7">
        <f t="shared" si="10"/>
        <v>16130.243796992003</v>
      </c>
      <c r="R24" s="7">
        <f t="shared" si="11"/>
        <v>195417.90360055811</v>
      </c>
      <c r="S24" s="34">
        <f t="shared" si="22"/>
        <v>167754.53548871682</v>
      </c>
      <c r="T24" s="7">
        <f t="shared" si="12"/>
        <v>18704.630706991928</v>
      </c>
      <c r="U24" s="7">
        <f t="shared" si="13"/>
        <v>16775.453548871683</v>
      </c>
      <c r="V24" s="139">
        <f t="shared" si="14"/>
        <v>203234.61974458041</v>
      </c>
      <c r="W24" s="7">
        <f t="shared" si="23"/>
        <v>174464.71690826549</v>
      </c>
      <c r="X24" s="7">
        <f t="shared" si="15"/>
        <v>19452.815935271603</v>
      </c>
      <c r="Y24" s="7">
        <f t="shared" si="16"/>
        <v>17446.471690826551</v>
      </c>
      <c r="Z24" s="8">
        <f t="shared" si="17"/>
        <v>211364.00453436366</v>
      </c>
    </row>
    <row r="25" spans="1:26" x14ac:dyDescent="0.25">
      <c r="A25" s="24" t="s">
        <v>23</v>
      </c>
      <c r="B25" s="141">
        <v>3</v>
      </c>
      <c r="C25" s="370">
        <f t="shared" si="29"/>
        <v>151131.76</v>
      </c>
      <c r="D25" s="7">
        <f t="shared" si="0"/>
        <v>16851.19124</v>
      </c>
      <c r="E25" s="7">
        <f t="shared" si="1"/>
        <v>15113.176000000001</v>
      </c>
      <c r="F25" s="8">
        <f t="shared" si="2"/>
        <v>183096.12724000003</v>
      </c>
      <c r="G25" s="7">
        <f t="shared" si="19"/>
        <v>157177.03040000002</v>
      </c>
      <c r="H25" s="7">
        <f t="shared" si="3"/>
        <v>17525.238889600001</v>
      </c>
      <c r="I25" s="7">
        <f t="shared" si="4"/>
        <v>15717.703040000002</v>
      </c>
      <c r="J25" s="7">
        <f t="shared" si="5"/>
        <v>190419.97232960002</v>
      </c>
      <c r="K25" s="34">
        <f t="shared" si="20"/>
        <v>163464.11161600004</v>
      </c>
      <c r="L25" s="7">
        <f t="shared" si="6"/>
        <v>18226.248445184003</v>
      </c>
      <c r="M25" s="7">
        <f t="shared" si="7"/>
        <v>16346.411161600005</v>
      </c>
      <c r="N25" s="139">
        <f t="shared" si="8"/>
        <v>198036.77122278404</v>
      </c>
      <c r="O25" s="7">
        <f t="shared" si="21"/>
        <v>170002.67608064006</v>
      </c>
      <c r="P25" s="7">
        <f t="shared" si="9"/>
        <v>18955.298382991368</v>
      </c>
      <c r="Q25" s="7">
        <f t="shared" si="10"/>
        <v>17000.267608064005</v>
      </c>
      <c r="R25" s="7">
        <f t="shared" si="11"/>
        <v>205958.24207169542</v>
      </c>
      <c r="S25" s="34">
        <f t="shared" si="22"/>
        <v>176802.78312386567</v>
      </c>
      <c r="T25" s="7">
        <f t="shared" si="12"/>
        <v>19713.510318311022</v>
      </c>
      <c r="U25" s="7">
        <f t="shared" si="13"/>
        <v>17680.278312386567</v>
      </c>
      <c r="V25" s="139">
        <f t="shared" si="14"/>
        <v>214196.57175456325</v>
      </c>
      <c r="W25" s="7">
        <f t="shared" si="23"/>
        <v>183874.8944488203</v>
      </c>
      <c r="X25" s="7">
        <f t="shared" si="15"/>
        <v>20502.050731043462</v>
      </c>
      <c r="Y25" s="7">
        <f t="shared" si="16"/>
        <v>18387.489444882031</v>
      </c>
      <c r="Z25" s="8">
        <f t="shared" si="17"/>
        <v>222764.4346247458</v>
      </c>
    </row>
    <row r="26" spans="1:26" x14ac:dyDescent="0.25">
      <c r="A26" s="24" t="s">
        <v>24</v>
      </c>
      <c r="B26" s="141">
        <v>4</v>
      </c>
      <c r="C26" s="370">
        <f t="shared" si="29"/>
        <v>158867.28</v>
      </c>
      <c r="D26" s="7">
        <f t="shared" si="0"/>
        <v>17713.701720000001</v>
      </c>
      <c r="E26" s="7">
        <f t="shared" si="1"/>
        <v>15886.728000000001</v>
      </c>
      <c r="F26" s="8">
        <f t="shared" si="2"/>
        <v>192467.70972000001</v>
      </c>
      <c r="G26" s="7">
        <f t="shared" si="19"/>
        <v>165221.9712</v>
      </c>
      <c r="H26" s="7">
        <f t="shared" si="3"/>
        <v>18422.2497888</v>
      </c>
      <c r="I26" s="7">
        <f t="shared" si="4"/>
        <v>16522.197120000001</v>
      </c>
      <c r="J26" s="7">
        <f t="shared" si="5"/>
        <v>200166.41810879999</v>
      </c>
      <c r="K26" s="34">
        <f t="shared" si="20"/>
        <v>171830.85004799999</v>
      </c>
      <c r="L26" s="7">
        <f t="shared" si="6"/>
        <v>19159.139780352001</v>
      </c>
      <c r="M26" s="7">
        <f t="shared" si="7"/>
        <v>17183.085004799999</v>
      </c>
      <c r="N26" s="139">
        <f t="shared" si="8"/>
        <v>208173.074833152</v>
      </c>
      <c r="O26" s="7">
        <f t="shared" si="21"/>
        <v>178704.08404992</v>
      </c>
      <c r="P26" s="7">
        <f t="shared" si="9"/>
        <v>19925.50537156608</v>
      </c>
      <c r="Q26" s="7">
        <f t="shared" si="10"/>
        <v>17870.408404992002</v>
      </c>
      <c r="R26" s="7">
        <f t="shared" si="11"/>
        <v>216499.99782647807</v>
      </c>
      <c r="S26" s="34">
        <f t="shared" si="22"/>
        <v>185852.24741191682</v>
      </c>
      <c r="T26" s="7">
        <f t="shared" si="12"/>
        <v>20722.525586428725</v>
      </c>
      <c r="U26" s="7">
        <f t="shared" si="13"/>
        <v>18585.224741191683</v>
      </c>
      <c r="V26" s="139">
        <f t="shared" si="14"/>
        <v>225159.99773953724</v>
      </c>
      <c r="W26" s="7">
        <f t="shared" si="23"/>
        <v>193286.3373083935</v>
      </c>
      <c r="X26" s="7">
        <f t="shared" si="15"/>
        <v>21551.426609885875</v>
      </c>
      <c r="Y26" s="7">
        <f t="shared" si="16"/>
        <v>19328.633730839352</v>
      </c>
      <c r="Z26" s="8">
        <f t="shared" si="17"/>
        <v>234166.39764911873</v>
      </c>
    </row>
    <row r="27" spans="1:26" x14ac:dyDescent="0.25">
      <c r="A27" s="24" t="s">
        <v>25</v>
      </c>
      <c r="B27" s="141">
        <v>5</v>
      </c>
      <c r="C27" s="370">
        <f t="shared" si="29"/>
        <v>166601.76</v>
      </c>
      <c r="D27" s="7">
        <f t="shared" si="0"/>
        <v>18576.096240000003</v>
      </c>
      <c r="E27" s="7">
        <f t="shared" si="1"/>
        <v>16660.176000000003</v>
      </c>
      <c r="F27" s="8">
        <f t="shared" si="2"/>
        <v>201838.03224000003</v>
      </c>
      <c r="G27" s="7">
        <f t="shared" si="19"/>
        <v>173265.83040000001</v>
      </c>
      <c r="H27" s="7">
        <f t="shared" si="3"/>
        <v>19319.140089600001</v>
      </c>
      <c r="I27" s="7">
        <f t="shared" si="4"/>
        <v>17326.583040000001</v>
      </c>
      <c r="J27" s="7">
        <f t="shared" si="5"/>
        <v>209911.5535296</v>
      </c>
      <c r="K27" s="34">
        <f t="shared" si="20"/>
        <v>180196.46361600002</v>
      </c>
      <c r="L27" s="7">
        <f t="shared" si="6"/>
        <v>20091.905693184002</v>
      </c>
      <c r="M27" s="7">
        <f t="shared" si="7"/>
        <v>18019.646361600004</v>
      </c>
      <c r="N27" s="139">
        <f t="shared" si="8"/>
        <v>218308.01567078402</v>
      </c>
      <c r="O27" s="7">
        <f t="shared" si="21"/>
        <v>187404.32216064003</v>
      </c>
      <c r="P27" s="7">
        <f t="shared" si="9"/>
        <v>20895.581920911365</v>
      </c>
      <c r="Q27" s="7">
        <f t="shared" si="10"/>
        <v>18740.432216064004</v>
      </c>
      <c r="R27" s="7">
        <f t="shared" si="11"/>
        <v>227040.3362976154</v>
      </c>
      <c r="S27" s="34">
        <f t="shared" si="22"/>
        <v>194900.49504706563</v>
      </c>
      <c r="T27" s="7">
        <f t="shared" si="12"/>
        <v>21731.405197747819</v>
      </c>
      <c r="U27" s="7">
        <f t="shared" si="13"/>
        <v>19490.049504706563</v>
      </c>
      <c r="V27" s="139">
        <f t="shared" si="14"/>
        <v>236121.94974951999</v>
      </c>
      <c r="W27" s="7">
        <f t="shared" si="23"/>
        <v>202696.51484894825</v>
      </c>
      <c r="X27" s="7">
        <f t="shared" si="15"/>
        <v>22600.661405657731</v>
      </c>
      <c r="Y27" s="7">
        <f t="shared" si="16"/>
        <v>20269.651484894828</v>
      </c>
      <c r="Z27" s="8">
        <f t="shared" si="17"/>
        <v>245566.82773950082</v>
      </c>
    </row>
    <row r="28" spans="1:26" ht="15.75" thickBot="1" x14ac:dyDescent="0.3">
      <c r="A28" s="24" t="s">
        <v>26</v>
      </c>
      <c r="B28" s="141">
        <v>6</v>
      </c>
      <c r="C28" s="371">
        <f t="shared" si="29"/>
        <v>174338.32</v>
      </c>
      <c r="D28" s="7">
        <f t="shared" si="0"/>
        <v>19438.722680000003</v>
      </c>
      <c r="E28" s="7">
        <f t="shared" si="1"/>
        <v>17433.832000000002</v>
      </c>
      <c r="F28" s="8">
        <f t="shared" si="2"/>
        <v>211210.87468000001</v>
      </c>
      <c r="G28" s="7">
        <f t="shared" si="19"/>
        <v>181311.85280000002</v>
      </c>
      <c r="H28" s="7">
        <f t="shared" si="3"/>
        <v>20216.271587200004</v>
      </c>
      <c r="I28" s="7">
        <f t="shared" si="4"/>
        <v>18131.185280000002</v>
      </c>
      <c r="J28" s="7">
        <f t="shared" si="5"/>
        <v>219659.30966720002</v>
      </c>
      <c r="K28" s="34">
        <f t="shared" si="20"/>
        <v>188564.32691200002</v>
      </c>
      <c r="L28" s="7">
        <f t="shared" si="6"/>
        <v>21024.922450688002</v>
      </c>
      <c r="M28" s="7">
        <f t="shared" si="7"/>
        <v>18856.432691200003</v>
      </c>
      <c r="N28" s="139">
        <f t="shared" si="8"/>
        <v>228445.68205388801</v>
      </c>
      <c r="O28" s="7">
        <f t="shared" si="21"/>
        <v>196106.89998848003</v>
      </c>
      <c r="P28" s="7">
        <f t="shared" si="9"/>
        <v>21865.919348715524</v>
      </c>
      <c r="Q28" s="7">
        <f t="shared" si="10"/>
        <v>19610.689998848004</v>
      </c>
      <c r="R28" s="7">
        <f t="shared" si="11"/>
        <v>237583.50933604356</v>
      </c>
      <c r="S28" s="34">
        <f t="shared" si="22"/>
        <v>203951.17598801924</v>
      </c>
      <c r="T28" s="7">
        <f t="shared" si="12"/>
        <v>22740.556122664144</v>
      </c>
      <c r="U28" s="7">
        <f t="shared" si="13"/>
        <v>20395.117598801924</v>
      </c>
      <c r="V28" s="139">
        <f t="shared" si="14"/>
        <v>247086.84970948531</v>
      </c>
      <c r="W28" s="7">
        <f t="shared" si="23"/>
        <v>212109.22302754002</v>
      </c>
      <c r="X28" s="7">
        <f t="shared" si="15"/>
        <v>23650.178367570712</v>
      </c>
      <c r="Y28" s="7">
        <f t="shared" si="16"/>
        <v>21210.922302754003</v>
      </c>
      <c r="Z28" s="8">
        <f t="shared" si="17"/>
        <v>256970.32369786475</v>
      </c>
    </row>
    <row r="29" spans="1:26" x14ac:dyDescent="0.25">
      <c r="A29" s="127" t="s">
        <v>270</v>
      </c>
      <c r="B29" s="141"/>
      <c r="C29" s="34">
        <v>0</v>
      </c>
      <c r="D29" s="7"/>
      <c r="E29" s="7"/>
      <c r="F29" s="8"/>
      <c r="G29" s="7"/>
      <c r="H29" s="7"/>
      <c r="I29" s="7"/>
      <c r="J29" s="7">
        <f>$J$28</f>
        <v>219659.30966720002</v>
      </c>
      <c r="K29" s="34">
        <v>157666.78881250002</v>
      </c>
      <c r="L29" s="7">
        <v>17422.180163781253</v>
      </c>
      <c r="M29" s="7">
        <v>15766.678881250002</v>
      </c>
      <c r="N29" s="139">
        <f>$N$28</f>
        <v>228445.68205388801</v>
      </c>
      <c r="O29" s="7">
        <v>160425.95761671878</v>
      </c>
      <c r="P29" s="7">
        <v>17727.068316647426</v>
      </c>
      <c r="Q29" s="7">
        <v>16042.595761671879</v>
      </c>
      <c r="R29" s="7">
        <f>$R$28</f>
        <v>237583.50933604356</v>
      </c>
      <c r="S29" s="34">
        <v>163233.41187501137</v>
      </c>
      <c r="T29" s="7">
        <v>18037.292012188758</v>
      </c>
      <c r="U29" s="7">
        <v>16323.341187501137</v>
      </c>
      <c r="V29" s="139">
        <f>$V$28</f>
        <v>247086.84970948531</v>
      </c>
      <c r="W29" s="7">
        <v>166089.99658282407</v>
      </c>
      <c r="X29" s="7">
        <v>18352.944622402061</v>
      </c>
      <c r="Y29" s="7">
        <v>16608.999658282406</v>
      </c>
      <c r="Z29" s="8">
        <f>$Z$28</f>
        <v>256970.32369786475</v>
      </c>
    </row>
    <row r="30" spans="1:26" x14ac:dyDescent="0.25">
      <c r="A30" s="127" t="s">
        <v>270</v>
      </c>
      <c r="B30" s="141"/>
      <c r="C30" s="34">
        <v>0</v>
      </c>
      <c r="D30" s="7"/>
      <c r="E30" s="7"/>
      <c r="F30" s="8"/>
      <c r="G30" s="7"/>
      <c r="H30" s="7"/>
      <c r="I30" s="7"/>
      <c r="J30" s="7">
        <f t="shared" ref="J30:J34" si="30">$J$28</f>
        <v>219659.30966720002</v>
      </c>
      <c r="K30" s="34">
        <v>157666.78881250002</v>
      </c>
      <c r="L30" s="7">
        <v>17422.180163781253</v>
      </c>
      <c r="M30" s="7">
        <v>15766.678881250002</v>
      </c>
      <c r="N30" s="139">
        <f t="shared" ref="N30:N34" si="31">$N$28</f>
        <v>228445.68205388801</v>
      </c>
      <c r="O30" s="7">
        <v>160425.95761671878</v>
      </c>
      <c r="P30" s="7">
        <v>17727.068316647426</v>
      </c>
      <c r="Q30" s="7">
        <v>16042.595761671879</v>
      </c>
      <c r="R30" s="7">
        <f t="shared" ref="R30:R34" si="32">$R$28</f>
        <v>237583.50933604356</v>
      </c>
      <c r="S30" s="34">
        <v>163233.41187501137</v>
      </c>
      <c r="T30" s="7">
        <v>18037.292012188758</v>
      </c>
      <c r="U30" s="7">
        <v>16323.341187501137</v>
      </c>
      <c r="V30" s="139">
        <f t="shared" ref="V30:V34" si="33">$V$28</f>
        <v>247086.84970948531</v>
      </c>
      <c r="W30" s="7">
        <v>166089.99658282407</v>
      </c>
      <c r="X30" s="7">
        <v>18352.944622402061</v>
      </c>
      <c r="Y30" s="7">
        <v>16608.999658282406</v>
      </c>
      <c r="Z30" s="8">
        <f t="shared" ref="Z30:Z34" si="34">$Z$28</f>
        <v>256970.32369786475</v>
      </c>
    </row>
    <row r="31" spans="1:26" x14ac:dyDescent="0.25">
      <c r="A31" s="127" t="s">
        <v>270</v>
      </c>
      <c r="B31" s="141"/>
      <c r="C31" s="34">
        <v>0</v>
      </c>
      <c r="D31" s="7"/>
      <c r="E31" s="7"/>
      <c r="F31" s="8"/>
      <c r="G31" s="7"/>
      <c r="H31" s="7"/>
      <c r="I31" s="7"/>
      <c r="J31" s="7">
        <f t="shared" si="30"/>
        <v>219659.30966720002</v>
      </c>
      <c r="K31" s="34">
        <v>157666.78881250002</v>
      </c>
      <c r="L31" s="7">
        <v>17422.180163781253</v>
      </c>
      <c r="M31" s="7">
        <v>15766.678881250002</v>
      </c>
      <c r="N31" s="139">
        <f t="shared" si="31"/>
        <v>228445.68205388801</v>
      </c>
      <c r="O31" s="7">
        <v>160425.95761671878</v>
      </c>
      <c r="P31" s="7">
        <v>17727.068316647426</v>
      </c>
      <c r="Q31" s="7">
        <v>16042.595761671879</v>
      </c>
      <c r="R31" s="7">
        <f t="shared" si="32"/>
        <v>237583.50933604356</v>
      </c>
      <c r="S31" s="34">
        <v>163233.41187501137</v>
      </c>
      <c r="T31" s="7">
        <v>18037.292012188758</v>
      </c>
      <c r="U31" s="7">
        <v>16323.341187501137</v>
      </c>
      <c r="V31" s="139">
        <f t="shared" si="33"/>
        <v>247086.84970948531</v>
      </c>
      <c r="W31" s="7">
        <v>166089.99658282407</v>
      </c>
      <c r="X31" s="7">
        <v>18352.944622402061</v>
      </c>
      <c r="Y31" s="7">
        <v>16608.999658282406</v>
      </c>
      <c r="Z31" s="8">
        <f t="shared" si="34"/>
        <v>256970.32369786475</v>
      </c>
    </row>
    <row r="32" spans="1:26" x14ac:dyDescent="0.25">
      <c r="A32" s="127" t="s">
        <v>270</v>
      </c>
      <c r="B32" s="141"/>
      <c r="C32" s="34">
        <v>0</v>
      </c>
      <c r="D32" s="7"/>
      <c r="E32" s="7"/>
      <c r="F32" s="8"/>
      <c r="G32" s="7"/>
      <c r="H32" s="7"/>
      <c r="I32" s="7"/>
      <c r="J32" s="7">
        <f t="shared" si="30"/>
        <v>219659.30966720002</v>
      </c>
      <c r="K32" s="34">
        <v>157666.78881250002</v>
      </c>
      <c r="L32" s="7">
        <v>17422.180163781253</v>
      </c>
      <c r="M32" s="7">
        <v>15766.678881250002</v>
      </c>
      <c r="N32" s="139">
        <f t="shared" si="31"/>
        <v>228445.68205388801</v>
      </c>
      <c r="O32" s="7">
        <v>160425.95761671878</v>
      </c>
      <c r="P32" s="7">
        <v>17727.068316647426</v>
      </c>
      <c r="Q32" s="7">
        <v>16042.595761671879</v>
      </c>
      <c r="R32" s="7">
        <f t="shared" si="32"/>
        <v>237583.50933604356</v>
      </c>
      <c r="S32" s="34">
        <v>163233.41187501137</v>
      </c>
      <c r="T32" s="7">
        <v>18037.292012188758</v>
      </c>
      <c r="U32" s="7">
        <v>16323.341187501137</v>
      </c>
      <c r="V32" s="139">
        <f t="shared" si="33"/>
        <v>247086.84970948531</v>
      </c>
      <c r="W32" s="7">
        <v>166089.99658282407</v>
      </c>
      <c r="X32" s="7">
        <v>18352.944622402061</v>
      </c>
      <c r="Y32" s="7">
        <v>16608.999658282406</v>
      </c>
      <c r="Z32" s="8">
        <f t="shared" si="34"/>
        <v>256970.32369786475</v>
      </c>
    </row>
    <row r="33" spans="1:26" x14ac:dyDescent="0.25">
      <c r="A33" s="127" t="s">
        <v>270</v>
      </c>
      <c r="B33" s="141"/>
      <c r="C33" s="34">
        <v>0</v>
      </c>
      <c r="D33" s="7"/>
      <c r="E33" s="7"/>
      <c r="F33" s="8"/>
      <c r="G33" s="7"/>
      <c r="H33" s="7"/>
      <c r="I33" s="7"/>
      <c r="J33" s="7">
        <f t="shared" si="30"/>
        <v>219659.30966720002</v>
      </c>
      <c r="K33" s="34">
        <v>157666.78881250002</v>
      </c>
      <c r="L33" s="7">
        <v>17422.180163781253</v>
      </c>
      <c r="M33" s="7">
        <v>15766.678881250002</v>
      </c>
      <c r="N33" s="139">
        <f t="shared" si="31"/>
        <v>228445.68205388801</v>
      </c>
      <c r="O33" s="7">
        <v>160425.95761671878</v>
      </c>
      <c r="P33" s="7">
        <v>17727.068316647426</v>
      </c>
      <c r="Q33" s="7">
        <v>16042.595761671879</v>
      </c>
      <c r="R33" s="7">
        <f t="shared" si="32"/>
        <v>237583.50933604356</v>
      </c>
      <c r="S33" s="34">
        <v>163233.41187501137</v>
      </c>
      <c r="T33" s="7">
        <v>18037.292012188758</v>
      </c>
      <c r="U33" s="7">
        <v>16323.341187501137</v>
      </c>
      <c r="V33" s="139">
        <f t="shared" si="33"/>
        <v>247086.84970948531</v>
      </c>
      <c r="W33" s="7">
        <v>166089.99658282407</v>
      </c>
      <c r="X33" s="7">
        <v>18352.944622402061</v>
      </c>
      <c r="Y33" s="7">
        <v>16608.999658282406</v>
      </c>
      <c r="Z33" s="8">
        <f t="shared" si="34"/>
        <v>256970.32369786475</v>
      </c>
    </row>
    <row r="34" spans="1:26" ht="15.75" thickBot="1" x14ac:dyDescent="0.3">
      <c r="A34" s="127" t="s">
        <v>270</v>
      </c>
      <c r="B34" s="141"/>
      <c r="C34" s="34">
        <v>0</v>
      </c>
      <c r="D34" s="7"/>
      <c r="E34" s="7"/>
      <c r="F34" s="8"/>
      <c r="G34" s="7"/>
      <c r="H34" s="7"/>
      <c r="I34" s="7"/>
      <c r="J34" s="7">
        <f t="shared" si="30"/>
        <v>219659.30966720002</v>
      </c>
      <c r="K34" s="34">
        <v>157666.78881250002</v>
      </c>
      <c r="L34" s="7">
        <v>17422.180163781253</v>
      </c>
      <c r="M34" s="7">
        <v>15766.678881250002</v>
      </c>
      <c r="N34" s="139">
        <f t="shared" si="31"/>
        <v>228445.68205388801</v>
      </c>
      <c r="O34" s="7">
        <v>160425.95761671878</v>
      </c>
      <c r="P34" s="7">
        <v>17727.068316647426</v>
      </c>
      <c r="Q34" s="7">
        <v>16042.595761671879</v>
      </c>
      <c r="R34" s="7">
        <f t="shared" si="32"/>
        <v>237583.50933604356</v>
      </c>
      <c r="S34" s="34">
        <v>163233.41187501137</v>
      </c>
      <c r="T34" s="7">
        <v>18037.292012188758</v>
      </c>
      <c r="U34" s="7">
        <v>16323.341187501137</v>
      </c>
      <c r="V34" s="139">
        <f t="shared" si="33"/>
        <v>247086.84970948531</v>
      </c>
      <c r="W34" s="7">
        <v>166089.99658282407</v>
      </c>
      <c r="X34" s="7">
        <v>18352.944622402061</v>
      </c>
      <c r="Y34" s="7">
        <v>16608.999658282406</v>
      </c>
      <c r="Z34" s="8">
        <f t="shared" si="34"/>
        <v>256970.32369786475</v>
      </c>
    </row>
    <row r="35" spans="1:26" x14ac:dyDescent="0.25">
      <c r="A35" s="26" t="s">
        <v>27</v>
      </c>
      <c r="B35" s="140">
        <v>1</v>
      </c>
      <c r="C35" s="369">
        <f>+C176*$F$4</f>
        <v>103425.92</v>
      </c>
      <c r="D35" s="28">
        <f t="shared" si="0"/>
        <v>11531.99008</v>
      </c>
      <c r="E35" s="28">
        <f t="shared" si="1"/>
        <v>10342.592000000001</v>
      </c>
      <c r="F35" s="29">
        <f t="shared" si="2"/>
        <v>125300.50208000001</v>
      </c>
      <c r="G35" s="28">
        <f t="shared" si="19"/>
        <v>107562.9568</v>
      </c>
      <c r="H35" s="28">
        <f t="shared" si="3"/>
        <v>11993.2696832</v>
      </c>
      <c r="I35" s="28">
        <f t="shared" si="4"/>
        <v>10756.295680000001</v>
      </c>
      <c r="J35" s="28">
        <f t="shared" si="5"/>
        <v>130312.5221632</v>
      </c>
      <c r="K35" s="37">
        <f t="shared" si="20"/>
        <v>111865.475072</v>
      </c>
      <c r="L35" s="28">
        <f t="shared" si="6"/>
        <v>12473.000470528001</v>
      </c>
      <c r="M35" s="28">
        <f t="shared" si="7"/>
        <v>11186.547507200001</v>
      </c>
      <c r="N35" s="138">
        <f t="shared" si="8"/>
        <v>135525.02304972801</v>
      </c>
      <c r="O35" s="28">
        <f t="shared" si="21"/>
        <v>116340.09407488001</v>
      </c>
      <c r="P35" s="28">
        <f t="shared" si="9"/>
        <v>12971.920489349121</v>
      </c>
      <c r="Q35" s="28">
        <f t="shared" si="10"/>
        <v>11634.009407488002</v>
      </c>
      <c r="R35" s="28">
        <f t="shared" si="11"/>
        <v>140946.02397171714</v>
      </c>
      <c r="S35" s="37">
        <f t="shared" si="22"/>
        <v>120993.69783787521</v>
      </c>
      <c r="T35" s="28">
        <f t="shared" si="12"/>
        <v>13490.797308923085</v>
      </c>
      <c r="U35" s="28">
        <f t="shared" si="13"/>
        <v>12099.369783787522</v>
      </c>
      <c r="V35" s="138">
        <f t="shared" si="14"/>
        <v>146583.86493058581</v>
      </c>
      <c r="W35" s="28">
        <f t="shared" si="23"/>
        <v>125833.44575139022</v>
      </c>
      <c r="X35" s="28">
        <f t="shared" si="15"/>
        <v>14030.429201280009</v>
      </c>
      <c r="Y35" s="28">
        <f t="shared" si="16"/>
        <v>12583.344575139023</v>
      </c>
      <c r="Z35" s="29">
        <f t="shared" si="17"/>
        <v>152447.21952780924</v>
      </c>
    </row>
    <row r="36" spans="1:26" x14ac:dyDescent="0.25">
      <c r="A36" s="24" t="s">
        <v>28</v>
      </c>
      <c r="B36" s="141">
        <v>2</v>
      </c>
      <c r="C36" s="370">
        <f t="shared" ref="C36:C40" si="35">+C177*$F$4</f>
        <v>110381.44</v>
      </c>
      <c r="D36" s="7">
        <f t="shared" si="0"/>
        <v>12307.530560000001</v>
      </c>
      <c r="E36" s="7">
        <f t="shared" si="1"/>
        <v>11038.144</v>
      </c>
      <c r="F36" s="8">
        <f t="shared" si="2"/>
        <v>133727.11456000002</v>
      </c>
      <c r="G36" s="7">
        <f t="shared" si="19"/>
        <v>114796.6976</v>
      </c>
      <c r="H36" s="7">
        <f t="shared" si="3"/>
        <v>12799.831782400001</v>
      </c>
      <c r="I36" s="7">
        <f t="shared" si="4"/>
        <v>11479.669760000001</v>
      </c>
      <c r="J36" s="7">
        <f t="shared" si="5"/>
        <v>139076.1991424</v>
      </c>
      <c r="K36" s="34">
        <f t="shared" si="20"/>
        <v>119388.565504</v>
      </c>
      <c r="L36" s="7">
        <f t="shared" si="6"/>
        <v>13311.825053696</v>
      </c>
      <c r="M36" s="7">
        <f t="shared" si="7"/>
        <v>11938.8565504</v>
      </c>
      <c r="N36" s="139">
        <f t="shared" si="8"/>
        <v>144639.24710809599</v>
      </c>
      <c r="O36" s="7">
        <f t="shared" si="21"/>
        <v>124164.10812416</v>
      </c>
      <c r="P36" s="7">
        <f t="shared" si="9"/>
        <v>13844.298055843841</v>
      </c>
      <c r="Q36" s="7">
        <f t="shared" si="10"/>
        <v>12416.410812416001</v>
      </c>
      <c r="R36" s="7">
        <f t="shared" si="11"/>
        <v>150424.81699241983</v>
      </c>
      <c r="S36" s="34">
        <f t="shared" si="22"/>
        <v>129130.6724491264</v>
      </c>
      <c r="T36" s="7">
        <f t="shared" si="12"/>
        <v>14398.069978077594</v>
      </c>
      <c r="U36" s="7">
        <f t="shared" si="13"/>
        <v>12913.067244912641</v>
      </c>
      <c r="V36" s="139">
        <f t="shared" si="14"/>
        <v>156441.80967211665</v>
      </c>
      <c r="W36" s="7">
        <f t="shared" si="23"/>
        <v>134295.89934709147</v>
      </c>
      <c r="X36" s="7">
        <f t="shared" si="15"/>
        <v>14973.992777200699</v>
      </c>
      <c r="Y36" s="7">
        <f t="shared" si="16"/>
        <v>13429.589934709147</v>
      </c>
      <c r="Z36" s="8">
        <f t="shared" si="17"/>
        <v>162699.48205900134</v>
      </c>
    </row>
    <row r="37" spans="1:26" x14ac:dyDescent="0.25">
      <c r="A37" s="24" t="s">
        <v>29</v>
      </c>
      <c r="B37" s="141">
        <v>3</v>
      </c>
      <c r="C37" s="370">
        <f t="shared" si="35"/>
        <v>117350.48000000001</v>
      </c>
      <c r="D37" s="7">
        <f t="shared" si="0"/>
        <v>13084.578520000001</v>
      </c>
      <c r="E37" s="7">
        <f t="shared" si="1"/>
        <v>11735.048000000003</v>
      </c>
      <c r="F37" s="8">
        <f t="shared" si="2"/>
        <v>142170.10652</v>
      </c>
      <c r="G37" s="7">
        <f t="shared" si="19"/>
        <v>122044.49920000002</v>
      </c>
      <c r="H37" s="7">
        <f t="shared" si="3"/>
        <v>13607.961660800003</v>
      </c>
      <c r="I37" s="7">
        <f t="shared" si="4"/>
        <v>12204.449920000003</v>
      </c>
      <c r="J37" s="7">
        <f t="shared" si="5"/>
        <v>147856.91078080004</v>
      </c>
      <c r="K37" s="34">
        <f t="shared" si="20"/>
        <v>126926.27916800002</v>
      </c>
      <c r="L37" s="7">
        <f t="shared" si="6"/>
        <v>14152.280127232003</v>
      </c>
      <c r="M37" s="7">
        <f t="shared" si="7"/>
        <v>12692.627916800004</v>
      </c>
      <c r="N37" s="139">
        <f t="shared" si="8"/>
        <v>153771.18721203203</v>
      </c>
      <c r="O37" s="7">
        <f t="shared" si="21"/>
        <v>132003.33033472003</v>
      </c>
      <c r="P37" s="7">
        <f t="shared" si="9"/>
        <v>14718.371332321283</v>
      </c>
      <c r="Q37" s="7">
        <f t="shared" si="10"/>
        <v>13200.333033472003</v>
      </c>
      <c r="R37" s="7">
        <f t="shared" si="11"/>
        <v>159922.03470051332</v>
      </c>
      <c r="S37" s="34">
        <f t="shared" si="22"/>
        <v>137283.46354810882</v>
      </c>
      <c r="T37" s="7">
        <f t="shared" si="12"/>
        <v>15307.106185614133</v>
      </c>
      <c r="U37" s="7">
        <f t="shared" si="13"/>
        <v>13728.346354810883</v>
      </c>
      <c r="V37" s="139">
        <f t="shared" si="14"/>
        <v>166318.91608853382</v>
      </c>
      <c r="W37" s="7">
        <f t="shared" si="23"/>
        <v>142774.80209003319</v>
      </c>
      <c r="X37" s="7">
        <f t="shared" si="15"/>
        <v>15919.390433038701</v>
      </c>
      <c r="Y37" s="7">
        <f t="shared" si="16"/>
        <v>14277.480209003319</v>
      </c>
      <c r="Z37" s="8">
        <f t="shared" si="17"/>
        <v>172971.67273207521</v>
      </c>
    </row>
    <row r="38" spans="1:26" x14ac:dyDescent="0.25">
      <c r="A38" s="24" t="s">
        <v>30</v>
      </c>
      <c r="B38" s="141">
        <v>4</v>
      </c>
      <c r="C38" s="370">
        <f t="shared" si="35"/>
        <v>124312.24</v>
      </c>
      <c r="D38" s="7">
        <f t="shared" si="0"/>
        <v>13860.814760000001</v>
      </c>
      <c r="E38" s="7">
        <f t="shared" si="1"/>
        <v>12431.224000000002</v>
      </c>
      <c r="F38" s="8">
        <f t="shared" si="2"/>
        <v>150604.27876000002</v>
      </c>
      <c r="G38" s="7">
        <f t="shared" si="19"/>
        <v>129284.72960000001</v>
      </c>
      <c r="H38" s="7">
        <f t="shared" si="3"/>
        <v>14415.247350400001</v>
      </c>
      <c r="I38" s="7">
        <f t="shared" si="4"/>
        <v>12928.472960000001</v>
      </c>
      <c r="J38" s="7">
        <f t="shared" si="5"/>
        <v>156628.44991040003</v>
      </c>
      <c r="K38" s="34">
        <f t="shared" si="20"/>
        <v>134456.11878400002</v>
      </c>
      <c r="L38" s="7">
        <f t="shared" si="6"/>
        <v>14991.857244416002</v>
      </c>
      <c r="M38" s="7">
        <f t="shared" si="7"/>
        <v>13445.611878400003</v>
      </c>
      <c r="N38" s="139">
        <f t="shared" si="8"/>
        <v>162893.58790681601</v>
      </c>
      <c r="O38" s="7">
        <f t="shared" si="21"/>
        <v>139834.36353536003</v>
      </c>
      <c r="P38" s="7">
        <f t="shared" si="9"/>
        <v>15591.531534192643</v>
      </c>
      <c r="Q38" s="7">
        <f t="shared" si="10"/>
        <v>13983.436353536003</v>
      </c>
      <c r="R38" s="7">
        <f t="shared" si="11"/>
        <v>169409.33142308868</v>
      </c>
      <c r="S38" s="34">
        <f t="shared" si="22"/>
        <v>145427.73807677443</v>
      </c>
      <c r="T38" s="7">
        <f t="shared" si="12"/>
        <v>16215.19279556035</v>
      </c>
      <c r="U38" s="7">
        <f t="shared" si="13"/>
        <v>14542.773807677444</v>
      </c>
      <c r="V38" s="139">
        <f t="shared" si="14"/>
        <v>176185.70468001222</v>
      </c>
      <c r="W38" s="7">
        <f t="shared" si="23"/>
        <v>151244.84759984541</v>
      </c>
      <c r="X38" s="7">
        <f t="shared" si="15"/>
        <v>16863.800507382763</v>
      </c>
      <c r="Y38" s="7">
        <f t="shared" si="16"/>
        <v>15124.484759984542</v>
      </c>
      <c r="Z38" s="8">
        <f t="shared" si="17"/>
        <v>183233.1328672127</v>
      </c>
    </row>
    <row r="39" spans="1:26" x14ac:dyDescent="0.25">
      <c r="A39" s="24" t="s">
        <v>31</v>
      </c>
      <c r="B39" s="141">
        <v>5</v>
      </c>
      <c r="C39" s="370">
        <f t="shared" si="35"/>
        <v>131283.36000000002</v>
      </c>
      <c r="D39" s="7">
        <f t="shared" si="0"/>
        <v>14638.094640000001</v>
      </c>
      <c r="E39" s="7">
        <f t="shared" si="1"/>
        <v>13128.336000000003</v>
      </c>
      <c r="F39" s="8">
        <f t="shared" si="2"/>
        <v>159049.79064000002</v>
      </c>
      <c r="G39" s="7">
        <f t="shared" si="19"/>
        <v>136534.69440000001</v>
      </c>
      <c r="H39" s="7">
        <f t="shared" si="3"/>
        <v>15223.618425600002</v>
      </c>
      <c r="I39" s="7">
        <f t="shared" si="4"/>
        <v>13653.469440000001</v>
      </c>
      <c r="J39" s="7">
        <f t="shared" si="5"/>
        <v>165411.78226559999</v>
      </c>
      <c r="K39" s="34">
        <f t="shared" si="20"/>
        <v>141996.08217600003</v>
      </c>
      <c r="L39" s="7">
        <f t="shared" si="6"/>
        <v>15832.563162624003</v>
      </c>
      <c r="M39" s="7">
        <f t="shared" si="7"/>
        <v>14199.608217600004</v>
      </c>
      <c r="N39" s="139">
        <f t="shared" si="8"/>
        <v>172028.25355622402</v>
      </c>
      <c r="O39" s="7">
        <f t="shared" si="21"/>
        <v>147675.92546304004</v>
      </c>
      <c r="P39" s="7">
        <f t="shared" si="9"/>
        <v>16465.865689128965</v>
      </c>
      <c r="Q39" s="7">
        <f t="shared" si="10"/>
        <v>14767.592546304004</v>
      </c>
      <c r="R39" s="7">
        <f t="shared" si="11"/>
        <v>178909.38369847299</v>
      </c>
      <c r="S39" s="34">
        <f t="shared" si="22"/>
        <v>153582.96248156164</v>
      </c>
      <c r="T39" s="7">
        <f t="shared" si="12"/>
        <v>17124.500316694124</v>
      </c>
      <c r="U39" s="7">
        <f t="shared" si="13"/>
        <v>15358.296248156164</v>
      </c>
      <c r="V39" s="139">
        <f t="shared" si="14"/>
        <v>186065.75904641193</v>
      </c>
      <c r="W39" s="7">
        <f t="shared" si="23"/>
        <v>159726.28098082411</v>
      </c>
      <c r="X39" s="7">
        <f t="shared" si="15"/>
        <v>17809.48032936189</v>
      </c>
      <c r="Y39" s="7">
        <f t="shared" si="16"/>
        <v>15972.628098082412</v>
      </c>
      <c r="Z39" s="8">
        <f t="shared" si="17"/>
        <v>193508.38940826841</v>
      </c>
    </row>
    <row r="40" spans="1:26" ht="15.75" thickBot="1" x14ac:dyDescent="0.3">
      <c r="A40" s="24" t="s">
        <v>32</v>
      </c>
      <c r="B40" s="141">
        <v>6</v>
      </c>
      <c r="C40" s="371">
        <f t="shared" si="35"/>
        <v>138242</v>
      </c>
      <c r="D40" s="7">
        <f t="shared" si="0"/>
        <v>15413.983</v>
      </c>
      <c r="E40" s="7">
        <f t="shared" si="1"/>
        <v>13824.2</v>
      </c>
      <c r="F40" s="8">
        <f t="shared" si="2"/>
        <v>167480.18300000002</v>
      </c>
      <c r="G40" s="7">
        <f t="shared" si="19"/>
        <v>143771.68</v>
      </c>
      <c r="H40" s="7">
        <f t="shared" si="3"/>
        <v>16030.542319999999</v>
      </c>
      <c r="I40" s="7">
        <f t="shared" si="4"/>
        <v>14377.168</v>
      </c>
      <c r="J40" s="7">
        <f t="shared" si="5"/>
        <v>174179.39032000001</v>
      </c>
      <c r="K40" s="34">
        <f t="shared" si="20"/>
        <v>149522.5472</v>
      </c>
      <c r="L40" s="7">
        <f t="shared" si="6"/>
        <v>16671.764012800002</v>
      </c>
      <c r="M40" s="7">
        <f t="shared" si="7"/>
        <v>14952.254720000001</v>
      </c>
      <c r="N40" s="139">
        <f t="shared" si="8"/>
        <v>181146.5659328</v>
      </c>
      <c r="O40" s="7">
        <f t="shared" si="21"/>
        <v>155503.44908799999</v>
      </c>
      <c r="P40" s="7">
        <f t="shared" si="9"/>
        <v>17338.634573312</v>
      </c>
      <c r="Q40" s="7">
        <f t="shared" si="10"/>
        <v>15550.3449088</v>
      </c>
      <c r="R40" s="7">
        <f t="shared" si="11"/>
        <v>188392.42857011201</v>
      </c>
      <c r="S40" s="34">
        <f t="shared" si="22"/>
        <v>161723.58705152001</v>
      </c>
      <c r="T40" s="7">
        <f t="shared" si="12"/>
        <v>18032.179956244479</v>
      </c>
      <c r="U40" s="7">
        <f t="shared" si="13"/>
        <v>16172.358705152001</v>
      </c>
      <c r="V40" s="139">
        <f t="shared" si="14"/>
        <v>195928.12571291649</v>
      </c>
      <c r="W40" s="7">
        <f t="shared" si="23"/>
        <v>168192.53053358081</v>
      </c>
      <c r="X40" s="7">
        <f t="shared" si="15"/>
        <v>18753.467154494261</v>
      </c>
      <c r="Y40" s="7">
        <f t="shared" si="16"/>
        <v>16819.253053358083</v>
      </c>
      <c r="Z40" s="8">
        <f t="shared" si="17"/>
        <v>203765.25074143315</v>
      </c>
    </row>
    <row r="41" spans="1:26" x14ac:dyDescent="0.25">
      <c r="A41" s="127" t="s">
        <v>270</v>
      </c>
      <c r="B41" s="141"/>
      <c r="C41" s="34">
        <v>0</v>
      </c>
      <c r="D41" s="7"/>
      <c r="E41" s="7"/>
      <c r="F41" s="8"/>
      <c r="G41" s="7"/>
      <c r="H41" s="7"/>
      <c r="I41" s="7"/>
      <c r="J41" s="7">
        <f>$J$40</f>
        <v>174179.39032000001</v>
      </c>
      <c r="K41" s="34">
        <v>124965.60560000001</v>
      </c>
      <c r="L41" s="7">
        <v>13808.699418800001</v>
      </c>
      <c r="M41" s="7">
        <v>12496.560560000002</v>
      </c>
      <c r="N41" s="139">
        <f>$N$40</f>
        <v>181146.5659328</v>
      </c>
      <c r="O41" s="7">
        <v>127152.50369800001</v>
      </c>
      <c r="P41" s="7">
        <v>14050.351658629002</v>
      </c>
      <c r="Q41" s="7">
        <v>12715.250369800002</v>
      </c>
      <c r="R41" s="7">
        <f>R40</f>
        <v>188392.42857011201</v>
      </c>
      <c r="S41" s="34">
        <v>129377.67251271503</v>
      </c>
      <c r="T41" s="7">
        <v>14296.232812655011</v>
      </c>
      <c r="U41" s="7">
        <v>12937.767251271503</v>
      </c>
      <c r="V41" s="139">
        <f>$V$40</f>
        <v>195928.12571291649</v>
      </c>
      <c r="W41" s="7">
        <v>131641.78178168755</v>
      </c>
      <c r="X41" s="7">
        <v>14546.416886876474</v>
      </c>
      <c r="Y41" s="7">
        <v>13164.178178168755</v>
      </c>
      <c r="Z41" s="8">
        <f>$Z$40</f>
        <v>203765.25074143315</v>
      </c>
    </row>
    <row r="42" spans="1:26" x14ac:dyDescent="0.25">
      <c r="A42" s="127" t="s">
        <v>270</v>
      </c>
      <c r="B42" s="141"/>
      <c r="C42" s="34">
        <v>0</v>
      </c>
      <c r="D42" s="7"/>
      <c r="E42" s="7"/>
      <c r="F42" s="8"/>
      <c r="G42" s="7"/>
      <c r="H42" s="7"/>
      <c r="I42" s="7"/>
      <c r="J42" s="7">
        <f t="shared" ref="J42:J46" si="36">$J$40</f>
        <v>174179.39032000001</v>
      </c>
      <c r="K42" s="34">
        <v>124965.60560000001</v>
      </c>
      <c r="L42" s="7">
        <v>13808.699418800001</v>
      </c>
      <c r="M42" s="7">
        <v>12496.560560000002</v>
      </c>
      <c r="N42" s="139">
        <f t="shared" ref="N42:N46" si="37">$N$40</f>
        <v>181146.5659328</v>
      </c>
      <c r="O42" s="7">
        <v>127152.50369800001</v>
      </c>
      <c r="P42" s="7">
        <v>14050.351658629002</v>
      </c>
      <c r="Q42" s="7">
        <v>12715.250369800002</v>
      </c>
      <c r="R42" s="7">
        <f t="shared" ref="R42:R46" si="38">R41</f>
        <v>188392.42857011201</v>
      </c>
      <c r="S42" s="34">
        <v>129377.67251271503</v>
      </c>
      <c r="T42" s="7">
        <v>14296.232812655011</v>
      </c>
      <c r="U42" s="7">
        <v>12937.767251271503</v>
      </c>
      <c r="V42" s="139">
        <f t="shared" ref="V42:V46" si="39">$V$40</f>
        <v>195928.12571291649</v>
      </c>
      <c r="W42" s="7">
        <v>131641.78178168755</v>
      </c>
      <c r="X42" s="7">
        <v>14546.416886876474</v>
      </c>
      <c r="Y42" s="7">
        <v>13164.178178168755</v>
      </c>
      <c r="Z42" s="8">
        <f t="shared" ref="Z42:Z46" si="40">$Z$40</f>
        <v>203765.25074143315</v>
      </c>
    </row>
    <row r="43" spans="1:26" x14ac:dyDescent="0.25">
      <c r="A43" s="127" t="s">
        <v>270</v>
      </c>
      <c r="B43" s="141"/>
      <c r="C43" s="34">
        <v>0</v>
      </c>
      <c r="D43" s="7"/>
      <c r="E43" s="7"/>
      <c r="F43" s="8"/>
      <c r="G43" s="7"/>
      <c r="H43" s="7"/>
      <c r="I43" s="7"/>
      <c r="J43" s="7">
        <f t="shared" si="36"/>
        <v>174179.39032000001</v>
      </c>
      <c r="K43" s="34">
        <v>124965.60560000001</v>
      </c>
      <c r="L43" s="7">
        <v>13808.699418800001</v>
      </c>
      <c r="M43" s="7">
        <v>12496.560560000002</v>
      </c>
      <c r="N43" s="139">
        <f t="shared" si="37"/>
        <v>181146.5659328</v>
      </c>
      <c r="O43" s="7">
        <v>127152.50369800001</v>
      </c>
      <c r="P43" s="7">
        <v>14050.351658629002</v>
      </c>
      <c r="Q43" s="7">
        <v>12715.250369800002</v>
      </c>
      <c r="R43" s="7">
        <f t="shared" si="38"/>
        <v>188392.42857011201</v>
      </c>
      <c r="S43" s="34">
        <v>129377.67251271503</v>
      </c>
      <c r="T43" s="7">
        <v>14296.232812655011</v>
      </c>
      <c r="U43" s="7">
        <v>12937.767251271503</v>
      </c>
      <c r="V43" s="139">
        <f t="shared" si="39"/>
        <v>195928.12571291649</v>
      </c>
      <c r="W43" s="7">
        <v>131641.78178168755</v>
      </c>
      <c r="X43" s="7">
        <v>14546.416886876474</v>
      </c>
      <c r="Y43" s="7">
        <v>13164.178178168755</v>
      </c>
      <c r="Z43" s="8">
        <f t="shared" si="40"/>
        <v>203765.25074143315</v>
      </c>
    </row>
    <row r="44" spans="1:26" x14ac:dyDescent="0.25">
      <c r="A44" s="127" t="s">
        <v>270</v>
      </c>
      <c r="B44" s="141"/>
      <c r="C44" s="34">
        <v>0</v>
      </c>
      <c r="D44" s="7"/>
      <c r="E44" s="7"/>
      <c r="F44" s="8"/>
      <c r="G44" s="7"/>
      <c r="H44" s="7"/>
      <c r="I44" s="7"/>
      <c r="J44" s="7">
        <f t="shared" si="36"/>
        <v>174179.39032000001</v>
      </c>
      <c r="K44" s="34">
        <v>124965.60560000001</v>
      </c>
      <c r="L44" s="7">
        <v>13808.699418800001</v>
      </c>
      <c r="M44" s="7">
        <v>12496.560560000002</v>
      </c>
      <c r="N44" s="139">
        <f t="shared" si="37"/>
        <v>181146.5659328</v>
      </c>
      <c r="O44" s="7">
        <v>127152.50369800001</v>
      </c>
      <c r="P44" s="7">
        <v>14050.351658629002</v>
      </c>
      <c r="Q44" s="7">
        <v>12715.250369800002</v>
      </c>
      <c r="R44" s="7">
        <f t="shared" si="38"/>
        <v>188392.42857011201</v>
      </c>
      <c r="S44" s="34">
        <v>129377.67251271503</v>
      </c>
      <c r="T44" s="7">
        <v>14296.232812655011</v>
      </c>
      <c r="U44" s="7">
        <v>12937.767251271503</v>
      </c>
      <c r="V44" s="139">
        <f t="shared" si="39"/>
        <v>195928.12571291649</v>
      </c>
      <c r="W44" s="7">
        <v>131641.78178168755</v>
      </c>
      <c r="X44" s="7">
        <v>14546.416886876474</v>
      </c>
      <c r="Y44" s="7">
        <v>13164.178178168755</v>
      </c>
      <c r="Z44" s="8">
        <f t="shared" si="40"/>
        <v>203765.25074143315</v>
      </c>
    </row>
    <row r="45" spans="1:26" x14ac:dyDescent="0.25">
      <c r="A45" s="127" t="s">
        <v>270</v>
      </c>
      <c r="B45" s="141"/>
      <c r="C45" s="34">
        <v>0</v>
      </c>
      <c r="D45" s="7"/>
      <c r="E45" s="7"/>
      <c r="F45" s="8"/>
      <c r="G45" s="7"/>
      <c r="H45" s="7"/>
      <c r="I45" s="7"/>
      <c r="J45" s="7">
        <f t="shared" si="36"/>
        <v>174179.39032000001</v>
      </c>
      <c r="K45" s="34">
        <v>124965.60560000001</v>
      </c>
      <c r="L45" s="7">
        <v>13808.699418800001</v>
      </c>
      <c r="M45" s="7">
        <v>12496.560560000002</v>
      </c>
      <c r="N45" s="139">
        <f t="shared" si="37"/>
        <v>181146.5659328</v>
      </c>
      <c r="O45" s="7">
        <v>127152.50369800001</v>
      </c>
      <c r="P45" s="7">
        <v>14050.351658629002</v>
      </c>
      <c r="Q45" s="7">
        <v>12715.250369800002</v>
      </c>
      <c r="R45" s="7">
        <f t="shared" si="38"/>
        <v>188392.42857011201</v>
      </c>
      <c r="S45" s="34">
        <v>129377.67251271503</v>
      </c>
      <c r="T45" s="7">
        <v>14296.232812655011</v>
      </c>
      <c r="U45" s="7">
        <v>12937.767251271503</v>
      </c>
      <c r="V45" s="139">
        <f t="shared" si="39"/>
        <v>195928.12571291649</v>
      </c>
      <c r="W45" s="7">
        <v>131641.78178168755</v>
      </c>
      <c r="X45" s="7">
        <v>14546.416886876474</v>
      </c>
      <c r="Y45" s="7">
        <v>13164.178178168755</v>
      </c>
      <c r="Z45" s="8">
        <f t="shared" si="40"/>
        <v>203765.25074143315</v>
      </c>
    </row>
    <row r="46" spans="1:26" ht="15.75" thickBot="1" x14ac:dyDescent="0.3">
      <c r="A46" s="128" t="s">
        <v>270</v>
      </c>
      <c r="B46" s="142"/>
      <c r="C46" s="35">
        <v>0</v>
      </c>
      <c r="D46" s="10"/>
      <c r="E46" s="10"/>
      <c r="F46" s="11"/>
      <c r="G46" s="10"/>
      <c r="H46" s="10"/>
      <c r="I46" s="10"/>
      <c r="J46" s="7">
        <f t="shared" si="36"/>
        <v>174179.39032000001</v>
      </c>
      <c r="K46" s="35">
        <v>124965.60560000001</v>
      </c>
      <c r="L46" s="10">
        <v>13808.699418800001</v>
      </c>
      <c r="M46" s="10">
        <v>12496.560560000002</v>
      </c>
      <c r="N46" s="139">
        <f t="shared" si="37"/>
        <v>181146.5659328</v>
      </c>
      <c r="O46" s="10">
        <v>127152.50369800001</v>
      </c>
      <c r="P46" s="10">
        <v>14050.351658629002</v>
      </c>
      <c r="Q46" s="10">
        <v>12715.250369800002</v>
      </c>
      <c r="R46" s="7">
        <f t="shared" si="38"/>
        <v>188392.42857011201</v>
      </c>
      <c r="S46" s="35">
        <v>129377.67251271503</v>
      </c>
      <c r="T46" s="10">
        <v>14296.232812655011</v>
      </c>
      <c r="U46" s="10">
        <v>12937.767251271503</v>
      </c>
      <c r="V46" s="139">
        <f t="shared" si="39"/>
        <v>195928.12571291649</v>
      </c>
      <c r="W46" s="10">
        <v>131641.78178168755</v>
      </c>
      <c r="X46" s="10">
        <v>14546.416886876474</v>
      </c>
      <c r="Y46" s="10">
        <v>13164.178178168755</v>
      </c>
      <c r="Z46" s="8">
        <f t="shared" si="40"/>
        <v>203765.25074143315</v>
      </c>
    </row>
    <row r="47" spans="1:26" x14ac:dyDescent="0.25">
      <c r="A47" s="24" t="s">
        <v>33</v>
      </c>
      <c r="B47" s="141">
        <v>1</v>
      </c>
      <c r="C47" s="369">
        <f>+C188*$F$4</f>
        <v>98252.96</v>
      </c>
      <c r="D47" s="7">
        <f t="shared" si="0"/>
        <v>10955.205040000001</v>
      </c>
      <c r="E47" s="7">
        <f t="shared" si="1"/>
        <v>9825.2960000000021</v>
      </c>
      <c r="F47" s="8">
        <f t="shared" si="2"/>
        <v>119033.46104000001</v>
      </c>
      <c r="G47" s="7">
        <f t="shared" si="19"/>
        <v>102183.07840000001</v>
      </c>
      <c r="H47" s="7">
        <f t="shared" si="3"/>
        <v>11393.413241600001</v>
      </c>
      <c r="I47" s="7">
        <f t="shared" si="4"/>
        <v>10218.307840000001</v>
      </c>
      <c r="J47" s="7">
        <f t="shared" si="5"/>
        <v>123794.79948160003</v>
      </c>
      <c r="K47" s="34">
        <f t="shared" si="20"/>
        <v>106270.40153600002</v>
      </c>
      <c r="L47" s="7">
        <f t="shared" si="6"/>
        <v>11849.149771264003</v>
      </c>
      <c r="M47" s="7">
        <f t="shared" si="7"/>
        <v>10627.040153600003</v>
      </c>
      <c r="N47" s="139">
        <f t="shared" si="8"/>
        <v>128746.59146086402</v>
      </c>
      <c r="O47" s="7">
        <f t="shared" si="21"/>
        <v>110521.21759744003</v>
      </c>
      <c r="P47" s="7">
        <f t="shared" si="9"/>
        <v>12323.115762114563</v>
      </c>
      <c r="Q47" s="7">
        <f t="shared" si="10"/>
        <v>11052.121759744005</v>
      </c>
      <c r="R47" s="7">
        <f t="shared" si="11"/>
        <v>133896.4551192986</v>
      </c>
      <c r="S47" s="34">
        <f t="shared" si="22"/>
        <v>114942.06630133763</v>
      </c>
      <c r="T47" s="7">
        <f t="shared" si="12"/>
        <v>12816.040392599147</v>
      </c>
      <c r="U47" s="7">
        <f t="shared" si="13"/>
        <v>11494.206630133764</v>
      </c>
      <c r="V47" s="139">
        <f t="shared" si="14"/>
        <v>139252.31332407054</v>
      </c>
      <c r="W47" s="7">
        <f t="shared" si="23"/>
        <v>119539.74895339114</v>
      </c>
      <c r="X47" s="7">
        <f t="shared" si="15"/>
        <v>13328.682008303113</v>
      </c>
      <c r="Y47" s="7">
        <f t="shared" si="16"/>
        <v>11953.974895339115</v>
      </c>
      <c r="Z47" s="8">
        <f t="shared" si="17"/>
        <v>144822.40585703336</v>
      </c>
    </row>
    <row r="48" spans="1:26" x14ac:dyDescent="0.25">
      <c r="A48" s="24" t="s">
        <v>34</v>
      </c>
      <c r="B48" s="141">
        <v>2</v>
      </c>
      <c r="C48" s="370">
        <f t="shared" ref="C48:C52" si="41">+C189*$F$4</f>
        <v>104866.32</v>
      </c>
      <c r="D48" s="7">
        <f t="shared" si="0"/>
        <v>11692.59468</v>
      </c>
      <c r="E48" s="7">
        <f t="shared" si="1"/>
        <v>10486.632000000001</v>
      </c>
      <c r="F48" s="8">
        <f t="shared" si="2"/>
        <v>127045.54668</v>
      </c>
      <c r="G48" s="7">
        <f t="shared" si="19"/>
        <v>109060.97280000002</v>
      </c>
      <c r="H48" s="7">
        <f t="shared" si="3"/>
        <v>12160.298467200002</v>
      </c>
      <c r="I48" s="7">
        <f t="shared" si="4"/>
        <v>10906.097280000002</v>
      </c>
      <c r="J48" s="7">
        <f t="shared" si="5"/>
        <v>132127.36854720002</v>
      </c>
      <c r="K48" s="34">
        <f t="shared" si="20"/>
        <v>113423.41171200002</v>
      </c>
      <c r="L48" s="7">
        <f t="shared" si="6"/>
        <v>12646.710405888001</v>
      </c>
      <c r="M48" s="7">
        <f t="shared" si="7"/>
        <v>11342.341171200002</v>
      </c>
      <c r="N48" s="139">
        <f t="shared" si="8"/>
        <v>137412.46328908802</v>
      </c>
      <c r="O48" s="7">
        <f t="shared" si="21"/>
        <v>117960.34818048002</v>
      </c>
      <c r="P48" s="7">
        <f t="shared" si="9"/>
        <v>13152.578822123523</v>
      </c>
      <c r="Q48" s="7">
        <f t="shared" si="10"/>
        <v>11796.034818048003</v>
      </c>
      <c r="R48" s="7">
        <f t="shared" si="11"/>
        <v>142908.96182065154</v>
      </c>
      <c r="S48" s="34">
        <f t="shared" si="22"/>
        <v>122678.76210769924</v>
      </c>
      <c r="T48" s="7">
        <f t="shared" si="12"/>
        <v>13678.681975008465</v>
      </c>
      <c r="U48" s="7">
        <f t="shared" si="13"/>
        <v>12267.876210769924</v>
      </c>
      <c r="V48" s="139">
        <f t="shared" si="14"/>
        <v>148625.32029347762</v>
      </c>
      <c r="W48" s="7">
        <f t="shared" si="23"/>
        <v>127585.91259200721</v>
      </c>
      <c r="X48" s="7">
        <f t="shared" si="15"/>
        <v>14225.829254008804</v>
      </c>
      <c r="Y48" s="7">
        <f t="shared" si="16"/>
        <v>12758.591259200723</v>
      </c>
      <c r="Z48" s="8">
        <f t="shared" si="17"/>
        <v>154570.33310521673</v>
      </c>
    </row>
    <row r="49" spans="1:26" x14ac:dyDescent="0.25">
      <c r="A49" s="24" t="s">
        <v>35</v>
      </c>
      <c r="B49" s="141">
        <v>3</v>
      </c>
      <c r="C49" s="370">
        <f t="shared" si="41"/>
        <v>111488</v>
      </c>
      <c r="D49" s="7">
        <f t="shared" si="0"/>
        <v>12430.912</v>
      </c>
      <c r="E49" s="7">
        <f t="shared" si="1"/>
        <v>11148.800000000001</v>
      </c>
      <c r="F49" s="8">
        <f t="shared" si="2"/>
        <v>135067.712</v>
      </c>
      <c r="G49" s="7">
        <f t="shared" si="19"/>
        <v>115947.52</v>
      </c>
      <c r="H49" s="7">
        <f t="shared" si="3"/>
        <v>12928.14848</v>
      </c>
      <c r="I49" s="7">
        <f t="shared" si="4"/>
        <v>11594.752</v>
      </c>
      <c r="J49" s="7">
        <f t="shared" si="5"/>
        <v>140470.42048</v>
      </c>
      <c r="K49" s="34">
        <f t="shared" si="20"/>
        <v>120585.42080000001</v>
      </c>
      <c r="L49" s="7">
        <f t="shared" si="6"/>
        <v>13445.274419200001</v>
      </c>
      <c r="M49" s="7">
        <f t="shared" si="7"/>
        <v>12058.542080000001</v>
      </c>
      <c r="N49" s="139">
        <f t="shared" si="8"/>
        <v>146089.23729920003</v>
      </c>
      <c r="O49" s="7">
        <f t="shared" si="21"/>
        <v>125408.83763200001</v>
      </c>
      <c r="P49" s="7">
        <f t="shared" si="9"/>
        <v>13983.085395968001</v>
      </c>
      <c r="Q49" s="7">
        <f t="shared" si="10"/>
        <v>12540.883763200001</v>
      </c>
      <c r="R49" s="7">
        <f t="shared" si="11"/>
        <v>151932.806791168</v>
      </c>
      <c r="S49" s="34">
        <f t="shared" si="22"/>
        <v>130425.19113728001</v>
      </c>
      <c r="T49" s="7">
        <f t="shared" si="12"/>
        <v>14542.408811806721</v>
      </c>
      <c r="U49" s="7">
        <f t="shared" si="13"/>
        <v>13042.519113728002</v>
      </c>
      <c r="V49" s="139">
        <f t="shared" si="14"/>
        <v>158010.11906281472</v>
      </c>
      <c r="W49" s="7">
        <f t="shared" si="23"/>
        <v>135642.19878277121</v>
      </c>
      <c r="X49" s="7">
        <f t="shared" si="15"/>
        <v>15124.10516427899</v>
      </c>
      <c r="Y49" s="7">
        <f t="shared" si="16"/>
        <v>13564.219878277123</v>
      </c>
      <c r="Z49" s="8">
        <f t="shared" si="17"/>
        <v>164330.52382532734</v>
      </c>
    </row>
    <row r="50" spans="1:26" x14ac:dyDescent="0.25">
      <c r="A50" s="24" t="s">
        <v>36</v>
      </c>
      <c r="B50" s="141">
        <v>4</v>
      </c>
      <c r="C50" s="370">
        <f t="shared" si="41"/>
        <v>118100.32</v>
      </c>
      <c r="D50" s="7">
        <f t="shared" si="0"/>
        <v>13168.185680000001</v>
      </c>
      <c r="E50" s="7">
        <f t="shared" si="1"/>
        <v>11810.032000000001</v>
      </c>
      <c r="F50" s="8">
        <f t="shared" si="2"/>
        <v>143078.53768000001</v>
      </c>
      <c r="G50" s="7">
        <f t="shared" si="19"/>
        <v>122824.33280000002</v>
      </c>
      <c r="H50" s="7">
        <f t="shared" si="3"/>
        <v>13694.913107200002</v>
      </c>
      <c r="I50" s="7">
        <f t="shared" si="4"/>
        <v>12282.433280000003</v>
      </c>
      <c r="J50" s="7">
        <f t="shared" si="5"/>
        <v>148801.67918720003</v>
      </c>
      <c r="K50" s="34">
        <f t="shared" si="20"/>
        <v>127737.30611200002</v>
      </c>
      <c r="L50" s="7">
        <f t="shared" si="6"/>
        <v>14242.709631488002</v>
      </c>
      <c r="M50" s="7">
        <f t="shared" si="7"/>
        <v>12773.730611200002</v>
      </c>
      <c r="N50" s="139">
        <f t="shared" si="8"/>
        <v>154753.74635468802</v>
      </c>
      <c r="O50" s="7">
        <f t="shared" si="21"/>
        <v>132846.79835648002</v>
      </c>
      <c r="P50" s="7">
        <f t="shared" si="9"/>
        <v>14812.418016747522</v>
      </c>
      <c r="Q50" s="7">
        <f t="shared" si="10"/>
        <v>13284.679835648003</v>
      </c>
      <c r="R50" s="7">
        <f t="shared" si="11"/>
        <v>160943.89620887555</v>
      </c>
      <c r="S50" s="34">
        <f t="shared" si="22"/>
        <v>138160.67029073922</v>
      </c>
      <c r="T50" s="7">
        <f t="shared" si="12"/>
        <v>15404.914737417423</v>
      </c>
      <c r="U50" s="7">
        <f t="shared" si="13"/>
        <v>13816.067029073922</v>
      </c>
      <c r="V50" s="139">
        <f t="shared" si="14"/>
        <v>167381.65205723056</v>
      </c>
      <c r="W50" s="7">
        <f t="shared" si="23"/>
        <v>143687.0971023688</v>
      </c>
      <c r="X50" s="7">
        <f t="shared" si="15"/>
        <v>16021.111326914122</v>
      </c>
      <c r="Y50" s="7">
        <f t="shared" si="16"/>
        <v>14368.709710236881</v>
      </c>
      <c r="Z50" s="8">
        <f t="shared" si="17"/>
        <v>174076.91813951981</v>
      </c>
    </row>
    <row r="51" spans="1:26" x14ac:dyDescent="0.25">
      <c r="A51" s="24" t="s">
        <v>37</v>
      </c>
      <c r="B51" s="141">
        <v>5</v>
      </c>
      <c r="C51" s="370">
        <f t="shared" si="41"/>
        <v>124719.92</v>
      </c>
      <c r="D51" s="7">
        <f t="shared" si="0"/>
        <v>13906.27108</v>
      </c>
      <c r="E51" s="7">
        <f t="shared" si="1"/>
        <v>12471.992</v>
      </c>
      <c r="F51" s="8">
        <f t="shared" si="2"/>
        <v>151098.18307999999</v>
      </c>
      <c r="G51" s="7">
        <f t="shared" si="19"/>
        <v>129708.71680000001</v>
      </c>
      <c r="H51" s="7">
        <f t="shared" si="3"/>
        <v>14462.521923200002</v>
      </c>
      <c r="I51" s="7">
        <f t="shared" si="4"/>
        <v>12970.871680000002</v>
      </c>
      <c r="J51" s="7">
        <f t="shared" si="5"/>
        <v>157142.11040320003</v>
      </c>
      <c r="K51" s="34">
        <f t="shared" si="20"/>
        <v>134897.06547200002</v>
      </c>
      <c r="L51" s="7">
        <f t="shared" si="6"/>
        <v>15041.022800128003</v>
      </c>
      <c r="M51" s="7">
        <f t="shared" si="7"/>
        <v>13489.706547200003</v>
      </c>
      <c r="N51" s="139">
        <f t="shared" si="8"/>
        <v>163427.79481932803</v>
      </c>
      <c r="O51" s="7">
        <f t="shared" si="21"/>
        <v>140292.94809088003</v>
      </c>
      <c r="P51" s="7">
        <f t="shared" si="9"/>
        <v>15642.663712133124</v>
      </c>
      <c r="Q51" s="7">
        <f t="shared" si="10"/>
        <v>14029.294809088004</v>
      </c>
      <c r="R51" s="7">
        <f t="shared" si="11"/>
        <v>169964.90661210116</v>
      </c>
      <c r="S51" s="34">
        <f t="shared" si="22"/>
        <v>145904.66601451524</v>
      </c>
      <c r="T51" s="7">
        <f t="shared" si="12"/>
        <v>16268.370260618451</v>
      </c>
      <c r="U51" s="7">
        <f t="shared" si="13"/>
        <v>14590.466601451524</v>
      </c>
      <c r="V51" s="139">
        <f t="shared" si="14"/>
        <v>176763.50287658523</v>
      </c>
      <c r="W51" s="7">
        <f t="shared" si="23"/>
        <v>151740.85265509586</v>
      </c>
      <c r="X51" s="7">
        <f t="shared" si="15"/>
        <v>16919.105071043188</v>
      </c>
      <c r="Y51" s="7">
        <f t="shared" si="16"/>
        <v>15174.085265509588</v>
      </c>
      <c r="Z51" s="8">
        <f t="shared" si="17"/>
        <v>183834.04299164863</v>
      </c>
    </row>
    <row r="52" spans="1:26" ht="15.75" thickBot="1" x14ac:dyDescent="0.3">
      <c r="A52" s="24" t="s">
        <v>38</v>
      </c>
      <c r="B52" s="141">
        <v>6</v>
      </c>
      <c r="C52" s="371">
        <f t="shared" si="41"/>
        <v>131332.24</v>
      </c>
      <c r="D52" s="7">
        <f t="shared" si="0"/>
        <v>14643.544759999999</v>
      </c>
      <c r="E52" s="7">
        <f t="shared" si="1"/>
        <v>13133.224</v>
      </c>
      <c r="F52" s="8">
        <f t="shared" si="2"/>
        <v>159109.00875999997</v>
      </c>
      <c r="G52" s="7">
        <f t="shared" si="19"/>
        <v>136585.52960000001</v>
      </c>
      <c r="H52" s="7">
        <f t="shared" si="3"/>
        <v>15229.286550400002</v>
      </c>
      <c r="I52" s="7">
        <f t="shared" si="4"/>
        <v>13658.552960000001</v>
      </c>
      <c r="J52" s="7">
        <f t="shared" si="5"/>
        <v>165473.3691104</v>
      </c>
      <c r="K52" s="34">
        <f t="shared" si="20"/>
        <v>142048.95078400002</v>
      </c>
      <c r="L52" s="7">
        <f t="shared" si="6"/>
        <v>15838.458012416002</v>
      </c>
      <c r="M52" s="7">
        <f t="shared" si="7"/>
        <v>14204.895078400003</v>
      </c>
      <c r="N52" s="139">
        <f t="shared" si="8"/>
        <v>172092.30387481602</v>
      </c>
      <c r="O52" s="7">
        <f t="shared" si="21"/>
        <v>147730.90881536002</v>
      </c>
      <c r="P52" s="7">
        <f t="shared" si="9"/>
        <v>16471.99633291264</v>
      </c>
      <c r="Q52" s="7">
        <f t="shared" si="10"/>
        <v>14773.090881536002</v>
      </c>
      <c r="R52" s="7">
        <f t="shared" si="11"/>
        <v>178975.99602980865</v>
      </c>
      <c r="S52" s="34">
        <f t="shared" si="22"/>
        <v>153640.14516797444</v>
      </c>
      <c r="T52" s="7">
        <f t="shared" si="12"/>
        <v>17130.87618622915</v>
      </c>
      <c r="U52" s="7">
        <f t="shared" si="13"/>
        <v>15364.014516797444</v>
      </c>
      <c r="V52" s="139">
        <f t="shared" si="14"/>
        <v>186135.03587100102</v>
      </c>
      <c r="W52" s="7">
        <f t="shared" si="23"/>
        <v>159785.75097469342</v>
      </c>
      <c r="X52" s="7">
        <f t="shared" si="15"/>
        <v>17816.111233678315</v>
      </c>
      <c r="Y52" s="7">
        <f t="shared" si="16"/>
        <v>15978.575097469344</v>
      </c>
      <c r="Z52" s="8">
        <f t="shared" si="17"/>
        <v>193580.4373058411</v>
      </c>
    </row>
    <row r="53" spans="1:26" x14ac:dyDescent="0.25">
      <c r="A53" s="127" t="s">
        <v>270</v>
      </c>
      <c r="B53" s="141"/>
      <c r="C53" s="34">
        <v>0</v>
      </c>
      <c r="D53" s="7"/>
      <c r="E53" s="7"/>
      <c r="F53" s="8"/>
      <c r="G53" s="7"/>
      <c r="H53" s="7"/>
      <c r="I53" s="7"/>
      <c r="J53" s="7">
        <f>$J$52</f>
        <v>165473.3691104</v>
      </c>
      <c r="K53" s="34">
        <v>118718.56768750002</v>
      </c>
      <c r="L53" s="7">
        <v>13118.401729468753</v>
      </c>
      <c r="M53" s="7">
        <v>11871.856768750004</v>
      </c>
      <c r="N53" s="139">
        <f>$N$52</f>
        <v>172092.30387481602</v>
      </c>
      <c r="O53" s="7">
        <v>120796.14262203129</v>
      </c>
      <c r="P53" s="7">
        <v>13347.973759734457</v>
      </c>
      <c r="Q53" s="7">
        <v>12079.614262203129</v>
      </c>
      <c r="R53" s="7">
        <f>$R$52</f>
        <v>178975.99602980865</v>
      </c>
      <c r="S53" s="34">
        <v>122910.07511791684</v>
      </c>
      <c r="T53" s="7">
        <v>13581.563300529811</v>
      </c>
      <c r="U53" s="7">
        <v>12291.007511791686</v>
      </c>
      <c r="V53" s="139">
        <f>$V$52</f>
        <v>186135.03587100102</v>
      </c>
      <c r="W53" s="7">
        <v>125061.00143248039</v>
      </c>
      <c r="X53" s="7">
        <v>13819.240658289084</v>
      </c>
      <c r="Y53" s="7">
        <v>12506.100143248041</v>
      </c>
      <c r="Z53" s="8">
        <f>$Z$52</f>
        <v>193580.4373058411</v>
      </c>
    </row>
    <row r="54" spans="1:26" x14ac:dyDescent="0.25">
      <c r="A54" s="127" t="s">
        <v>270</v>
      </c>
      <c r="B54" s="141"/>
      <c r="C54" s="34">
        <v>0</v>
      </c>
      <c r="D54" s="7"/>
      <c r="E54" s="7"/>
      <c r="F54" s="8"/>
      <c r="G54" s="7"/>
      <c r="H54" s="7"/>
      <c r="I54" s="7"/>
      <c r="J54" s="7">
        <f t="shared" ref="J54:J58" si="42">$J$52</f>
        <v>165473.3691104</v>
      </c>
      <c r="K54" s="34">
        <v>118718.56768750002</v>
      </c>
      <c r="L54" s="7">
        <v>13118.401729468753</v>
      </c>
      <c r="M54" s="7">
        <v>11871.856768750004</v>
      </c>
      <c r="N54" s="139">
        <f t="shared" ref="N54:N58" si="43">$N$52</f>
        <v>172092.30387481602</v>
      </c>
      <c r="O54" s="7">
        <v>120796.14262203129</v>
      </c>
      <c r="P54" s="7">
        <v>13347.973759734457</v>
      </c>
      <c r="Q54" s="7">
        <v>12079.614262203129</v>
      </c>
      <c r="R54" s="7">
        <f t="shared" ref="R54:R58" si="44">$R$52</f>
        <v>178975.99602980865</v>
      </c>
      <c r="S54" s="34">
        <v>122910.07511791684</v>
      </c>
      <c r="T54" s="7">
        <v>13581.563300529811</v>
      </c>
      <c r="U54" s="7">
        <v>12291.007511791686</v>
      </c>
      <c r="V54" s="139">
        <f t="shared" ref="V54:V58" si="45">$V$52</f>
        <v>186135.03587100102</v>
      </c>
      <c r="W54" s="7">
        <v>125061.00143248039</v>
      </c>
      <c r="X54" s="7">
        <v>13819.240658289084</v>
      </c>
      <c r="Y54" s="7">
        <v>12506.100143248041</v>
      </c>
      <c r="Z54" s="8">
        <f t="shared" ref="Z54:Z58" si="46">$Z$52</f>
        <v>193580.4373058411</v>
      </c>
    </row>
    <row r="55" spans="1:26" x14ac:dyDescent="0.25">
      <c r="A55" s="127" t="s">
        <v>270</v>
      </c>
      <c r="B55" s="141"/>
      <c r="C55" s="34">
        <v>0</v>
      </c>
      <c r="D55" s="7"/>
      <c r="E55" s="7"/>
      <c r="F55" s="8"/>
      <c r="G55" s="7"/>
      <c r="H55" s="7"/>
      <c r="I55" s="7"/>
      <c r="J55" s="7">
        <f t="shared" si="42"/>
        <v>165473.3691104</v>
      </c>
      <c r="K55" s="34">
        <v>118718.56768750002</v>
      </c>
      <c r="L55" s="7">
        <v>13118.401729468753</v>
      </c>
      <c r="M55" s="7">
        <v>11871.856768750004</v>
      </c>
      <c r="N55" s="139">
        <f t="shared" si="43"/>
        <v>172092.30387481602</v>
      </c>
      <c r="O55" s="7">
        <v>120796.14262203129</v>
      </c>
      <c r="P55" s="7">
        <v>13347.973759734457</v>
      </c>
      <c r="Q55" s="7">
        <v>12079.614262203129</v>
      </c>
      <c r="R55" s="7">
        <f t="shared" si="44"/>
        <v>178975.99602980865</v>
      </c>
      <c r="S55" s="34">
        <v>122910.07511791684</v>
      </c>
      <c r="T55" s="7">
        <v>13581.563300529811</v>
      </c>
      <c r="U55" s="7">
        <v>12291.007511791686</v>
      </c>
      <c r="V55" s="139">
        <f t="shared" si="45"/>
        <v>186135.03587100102</v>
      </c>
      <c r="W55" s="7">
        <v>125061.00143248039</v>
      </c>
      <c r="X55" s="7">
        <v>13819.240658289084</v>
      </c>
      <c r="Y55" s="7">
        <v>12506.100143248041</v>
      </c>
      <c r="Z55" s="8">
        <f t="shared" si="46"/>
        <v>193580.4373058411</v>
      </c>
    </row>
    <row r="56" spans="1:26" x14ac:dyDescent="0.25">
      <c r="A56" s="127" t="s">
        <v>270</v>
      </c>
      <c r="B56" s="141"/>
      <c r="C56" s="34">
        <v>0</v>
      </c>
      <c r="D56" s="7"/>
      <c r="E56" s="7"/>
      <c r="F56" s="8"/>
      <c r="G56" s="7"/>
      <c r="H56" s="7"/>
      <c r="I56" s="7"/>
      <c r="J56" s="7">
        <f t="shared" si="42"/>
        <v>165473.3691104</v>
      </c>
      <c r="K56" s="34">
        <v>118718.56768750002</v>
      </c>
      <c r="L56" s="7">
        <v>13118.401729468753</v>
      </c>
      <c r="M56" s="7">
        <v>11871.856768750004</v>
      </c>
      <c r="N56" s="139">
        <f t="shared" si="43"/>
        <v>172092.30387481602</v>
      </c>
      <c r="O56" s="7">
        <v>120796.14262203129</v>
      </c>
      <c r="P56" s="7">
        <v>13347.973759734457</v>
      </c>
      <c r="Q56" s="7">
        <v>12079.614262203129</v>
      </c>
      <c r="R56" s="7">
        <f t="shared" si="44"/>
        <v>178975.99602980865</v>
      </c>
      <c r="S56" s="34">
        <v>122910.07511791684</v>
      </c>
      <c r="T56" s="7">
        <v>13581.563300529811</v>
      </c>
      <c r="U56" s="7">
        <v>12291.007511791686</v>
      </c>
      <c r="V56" s="139">
        <f t="shared" si="45"/>
        <v>186135.03587100102</v>
      </c>
      <c r="W56" s="7">
        <v>125061.00143248039</v>
      </c>
      <c r="X56" s="7">
        <v>13819.240658289084</v>
      </c>
      <c r="Y56" s="7">
        <v>12506.100143248041</v>
      </c>
      <c r="Z56" s="8">
        <f t="shared" si="46"/>
        <v>193580.4373058411</v>
      </c>
    </row>
    <row r="57" spans="1:26" x14ac:dyDescent="0.25">
      <c r="A57" s="127" t="s">
        <v>270</v>
      </c>
      <c r="B57" s="141"/>
      <c r="C57" s="34">
        <v>0</v>
      </c>
      <c r="D57" s="7"/>
      <c r="E57" s="7"/>
      <c r="F57" s="8"/>
      <c r="G57" s="7"/>
      <c r="H57" s="7"/>
      <c r="I57" s="7"/>
      <c r="J57" s="7">
        <f t="shared" si="42"/>
        <v>165473.3691104</v>
      </c>
      <c r="K57" s="34">
        <v>118718.56768750002</v>
      </c>
      <c r="L57" s="7">
        <v>13118.401729468753</v>
      </c>
      <c r="M57" s="7">
        <v>11871.856768750004</v>
      </c>
      <c r="N57" s="139">
        <f t="shared" si="43"/>
        <v>172092.30387481602</v>
      </c>
      <c r="O57" s="7">
        <v>120796.14262203129</v>
      </c>
      <c r="P57" s="7">
        <v>13347.973759734457</v>
      </c>
      <c r="Q57" s="7">
        <v>12079.614262203129</v>
      </c>
      <c r="R57" s="7">
        <f t="shared" si="44"/>
        <v>178975.99602980865</v>
      </c>
      <c r="S57" s="34">
        <v>122910.07511791684</v>
      </c>
      <c r="T57" s="7">
        <v>13581.563300529811</v>
      </c>
      <c r="U57" s="7">
        <v>12291.007511791686</v>
      </c>
      <c r="V57" s="139">
        <f t="shared" si="45"/>
        <v>186135.03587100102</v>
      </c>
      <c r="W57" s="7">
        <v>125061.00143248039</v>
      </c>
      <c r="X57" s="7">
        <v>13819.240658289084</v>
      </c>
      <c r="Y57" s="7">
        <v>12506.100143248041</v>
      </c>
      <c r="Z57" s="8">
        <f t="shared" si="46"/>
        <v>193580.4373058411</v>
      </c>
    </row>
    <row r="58" spans="1:26" ht="15.75" thickBot="1" x14ac:dyDescent="0.3">
      <c r="A58" s="127" t="s">
        <v>270</v>
      </c>
      <c r="B58" s="141"/>
      <c r="C58" s="34">
        <v>0</v>
      </c>
      <c r="D58" s="7"/>
      <c r="E58" s="7"/>
      <c r="F58" s="8"/>
      <c r="G58" s="7"/>
      <c r="H58" s="7"/>
      <c r="I58" s="7"/>
      <c r="J58" s="7">
        <f t="shared" si="42"/>
        <v>165473.3691104</v>
      </c>
      <c r="K58" s="34">
        <v>118718.56768750002</v>
      </c>
      <c r="L58" s="7">
        <v>13118.401729468753</v>
      </c>
      <c r="M58" s="7">
        <v>11871.856768750004</v>
      </c>
      <c r="N58" s="139">
        <f t="shared" si="43"/>
        <v>172092.30387481602</v>
      </c>
      <c r="O58" s="7">
        <v>120796.14262203129</v>
      </c>
      <c r="P58" s="7">
        <v>13347.973759734457</v>
      </c>
      <c r="Q58" s="7">
        <v>12079.614262203129</v>
      </c>
      <c r="R58" s="7">
        <f t="shared" si="44"/>
        <v>178975.99602980865</v>
      </c>
      <c r="S58" s="34">
        <v>122910.07511791684</v>
      </c>
      <c r="T58" s="7">
        <v>13581.563300529811</v>
      </c>
      <c r="U58" s="7">
        <v>12291.007511791686</v>
      </c>
      <c r="V58" s="139">
        <f t="shared" si="45"/>
        <v>186135.03587100102</v>
      </c>
      <c r="W58" s="7">
        <v>125061.00143248039</v>
      </c>
      <c r="X58" s="7">
        <v>13819.240658289084</v>
      </c>
      <c r="Y58" s="7">
        <v>12506.100143248041</v>
      </c>
      <c r="Z58" s="8">
        <f t="shared" si="46"/>
        <v>193580.4373058411</v>
      </c>
    </row>
    <row r="59" spans="1:26" x14ac:dyDescent="0.25">
      <c r="A59" s="26" t="s">
        <v>39</v>
      </c>
      <c r="B59" s="140">
        <v>1</v>
      </c>
      <c r="C59" s="369">
        <f>+C200*$F$4</f>
        <v>83298.8</v>
      </c>
      <c r="D59" s="28">
        <f t="shared" si="0"/>
        <v>9287.8162000000011</v>
      </c>
      <c r="E59" s="28">
        <f t="shared" si="1"/>
        <v>8329.880000000001</v>
      </c>
      <c r="F59" s="29">
        <f t="shared" si="2"/>
        <v>100916.49620000001</v>
      </c>
      <c r="G59" s="28">
        <f t="shared" si="19"/>
        <v>86630.752000000008</v>
      </c>
      <c r="H59" s="28">
        <f t="shared" si="3"/>
        <v>9659.328848000001</v>
      </c>
      <c r="I59" s="28">
        <f t="shared" si="4"/>
        <v>8663.0752000000011</v>
      </c>
      <c r="J59" s="28">
        <f t="shared" si="5"/>
        <v>104953.15604800002</v>
      </c>
      <c r="K59" s="37">
        <f t="shared" si="20"/>
        <v>90095.982080000016</v>
      </c>
      <c r="L59" s="28">
        <f t="shared" si="6"/>
        <v>10045.702001920003</v>
      </c>
      <c r="M59" s="28">
        <f t="shared" si="7"/>
        <v>9009.5982080000013</v>
      </c>
      <c r="N59" s="138">
        <f t="shared" si="8"/>
        <v>109151.28228992001</v>
      </c>
      <c r="O59" s="28">
        <f t="shared" si="21"/>
        <v>93699.821363200026</v>
      </c>
      <c r="P59" s="28">
        <f t="shared" si="9"/>
        <v>10447.530081996803</v>
      </c>
      <c r="Q59" s="28">
        <f t="shared" si="10"/>
        <v>9369.9821363200026</v>
      </c>
      <c r="R59" s="28">
        <f t="shared" si="11"/>
        <v>113517.33358151684</v>
      </c>
      <c r="S59" s="37">
        <f t="shared" si="22"/>
        <v>97447.814217728024</v>
      </c>
      <c r="T59" s="28">
        <f t="shared" si="12"/>
        <v>10865.431285276674</v>
      </c>
      <c r="U59" s="28">
        <f t="shared" si="13"/>
        <v>9744.7814217728028</v>
      </c>
      <c r="V59" s="138">
        <f t="shared" si="14"/>
        <v>118058.0269247775</v>
      </c>
      <c r="W59" s="28">
        <f t="shared" si="23"/>
        <v>101345.72678643715</v>
      </c>
      <c r="X59" s="28">
        <f t="shared" si="15"/>
        <v>11300.048536687742</v>
      </c>
      <c r="Y59" s="28">
        <f t="shared" si="16"/>
        <v>10134.572678643715</v>
      </c>
      <c r="Z59" s="29">
        <f t="shared" si="17"/>
        <v>122780.34800176861</v>
      </c>
    </row>
    <row r="60" spans="1:26" x14ac:dyDescent="0.25">
      <c r="A60" s="24" t="s">
        <v>40</v>
      </c>
      <c r="B60" s="141">
        <v>2</v>
      </c>
      <c r="C60" s="370">
        <f t="shared" ref="C60:C66" si="47">+C201*$F$4</f>
        <v>88226.32</v>
      </c>
      <c r="D60" s="7">
        <f t="shared" si="0"/>
        <v>9837.2346800000014</v>
      </c>
      <c r="E60" s="7">
        <f t="shared" si="1"/>
        <v>8822.6320000000014</v>
      </c>
      <c r="F60" s="8">
        <f t="shared" si="2"/>
        <v>106886.18668</v>
      </c>
      <c r="G60" s="7">
        <f t="shared" si="19"/>
        <v>91755.372800000012</v>
      </c>
      <c r="H60" s="7">
        <f t="shared" si="3"/>
        <v>10230.724067200001</v>
      </c>
      <c r="I60" s="7">
        <f t="shared" si="4"/>
        <v>9175.5372800000023</v>
      </c>
      <c r="J60" s="7">
        <f t="shared" si="5"/>
        <v>111161.63414720002</v>
      </c>
      <c r="K60" s="34">
        <f t="shared" si="20"/>
        <v>95425.587712000022</v>
      </c>
      <c r="L60" s="7">
        <f t="shared" si="6"/>
        <v>10639.953029888002</v>
      </c>
      <c r="M60" s="7">
        <f t="shared" si="7"/>
        <v>9542.5587712000033</v>
      </c>
      <c r="N60" s="139">
        <f t="shared" si="8"/>
        <v>115608.09951308802</v>
      </c>
      <c r="O60" s="7">
        <f t="shared" si="21"/>
        <v>99242.61122048003</v>
      </c>
      <c r="P60" s="7">
        <f t="shared" si="9"/>
        <v>11065.551151083524</v>
      </c>
      <c r="Q60" s="7">
        <f t="shared" si="10"/>
        <v>9924.261122048003</v>
      </c>
      <c r="R60" s="7">
        <f t="shared" si="11"/>
        <v>120232.42349361155</v>
      </c>
      <c r="S60" s="34">
        <f t="shared" si="22"/>
        <v>103212.31566929923</v>
      </c>
      <c r="T60" s="7">
        <f t="shared" si="12"/>
        <v>11508.173197126865</v>
      </c>
      <c r="U60" s="7">
        <f t="shared" si="13"/>
        <v>10321.231566929924</v>
      </c>
      <c r="V60" s="139">
        <f t="shared" si="14"/>
        <v>125041.72043335602</v>
      </c>
      <c r="W60" s="7">
        <f t="shared" si="23"/>
        <v>107340.80829607121</v>
      </c>
      <c r="X60" s="7">
        <f t="shared" si="15"/>
        <v>11968.50012501194</v>
      </c>
      <c r="Y60" s="7">
        <f t="shared" si="16"/>
        <v>10734.080829607121</v>
      </c>
      <c r="Z60" s="8">
        <f t="shared" si="17"/>
        <v>130043.38925069026</v>
      </c>
    </row>
    <row r="61" spans="1:26" x14ac:dyDescent="0.25">
      <c r="A61" s="24" t="s">
        <v>41</v>
      </c>
      <c r="B61" s="141">
        <v>3</v>
      </c>
      <c r="C61" s="370">
        <f t="shared" si="47"/>
        <v>93141.36</v>
      </c>
      <c r="D61" s="7">
        <f t="shared" si="0"/>
        <v>10385.261640000001</v>
      </c>
      <c r="E61" s="7">
        <f t="shared" si="1"/>
        <v>9314.1360000000004</v>
      </c>
      <c r="F61" s="8">
        <f t="shared" si="2"/>
        <v>112840.75764</v>
      </c>
      <c r="G61" s="7">
        <f t="shared" si="19"/>
        <v>96867.0144</v>
      </c>
      <c r="H61" s="7">
        <f t="shared" si="3"/>
        <v>10800.672105600001</v>
      </c>
      <c r="I61" s="7">
        <f t="shared" si="4"/>
        <v>9686.7014400000007</v>
      </c>
      <c r="J61" s="7">
        <f t="shared" si="5"/>
        <v>117354.3879456</v>
      </c>
      <c r="K61" s="34">
        <f t="shared" si="20"/>
        <v>100741.694976</v>
      </c>
      <c r="L61" s="7">
        <f t="shared" si="6"/>
        <v>11232.698989824001</v>
      </c>
      <c r="M61" s="7">
        <f t="shared" si="7"/>
        <v>10074.1694976</v>
      </c>
      <c r="N61" s="139">
        <f t="shared" si="8"/>
        <v>122048.563463424</v>
      </c>
      <c r="O61" s="7">
        <f t="shared" si="21"/>
        <v>104771.36277504</v>
      </c>
      <c r="P61" s="7">
        <f t="shared" si="9"/>
        <v>11682.00694941696</v>
      </c>
      <c r="Q61" s="7">
        <f t="shared" si="10"/>
        <v>10477.136277504002</v>
      </c>
      <c r="R61" s="7">
        <f t="shared" si="11"/>
        <v>126930.50600196097</v>
      </c>
      <c r="S61" s="34">
        <f t="shared" si="22"/>
        <v>108962.2172860416</v>
      </c>
      <c r="T61" s="7">
        <f t="shared" si="12"/>
        <v>12149.287227393639</v>
      </c>
      <c r="U61" s="7">
        <f t="shared" si="13"/>
        <v>10896.221728604161</v>
      </c>
      <c r="V61" s="139">
        <f t="shared" si="14"/>
        <v>132007.72624203941</v>
      </c>
      <c r="W61" s="7">
        <f t="shared" si="23"/>
        <v>113320.70597748327</v>
      </c>
      <c r="X61" s="7">
        <f t="shared" si="15"/>
        <v>12635.258716489385</v>
      </c>
      <c r="Y61" s="7">
        <f t="shared" si="16"/>
        <v>11332.070597748329</v>
      </c>
      <c r="Z61" s="8">
        <f t="shared" si="17"/>
        <v>137288.035291721</v>
      </c>
    </row>
    <row r="62" spans="1:26" x14ac:dyDescent="0.25">
      <c r="A62" s="24" t="s">
        <v>42</v>
      </c>
      <c r="B62" s="141">
        <v>4</v>
      </c>
      <c r="C62" s="370">
        <f t="shared" si="47"/>
        <v>98032.48000000001</v>
      </c>
      <c r="D62" s="7">
        <f t="shared" si="0"/>
        <v>10930.621520000001</v>
      </c>
      <c r="E62" s="7">
        <f t="shared" si="1"/>
        <v>9803.2480000000014</v>
      </c>
      <c r="F62" s="8">
        <f t="shared" si="2"/>
        <v>118766.34952000002</v>
      </c>
      <c r="G62" s="7">
        <f t="shared" si="19"/>
        <v>101953.77920000002</v>
      </c>
      <c r="H62" s="7">
        <f t="shared" si="3"/>
        <v>11367.846380800001</v>
      </c>
      <c r="I62" s="7">
        <f t="shared" si="4"/>
        <v>10195.377920000003</v>
      </c>
      <c r="J62" s="7">
        <f t="shared" si="5"/>
        <v>123517.00350080003</v>
      </c>
      <c r="K62" s="34">
        <f t="shared" si="20"/>
        <v>106031.93036800003</v>
      </c>
      <c r="L62" s="7">
        <f t="shared" si="6"/>
        <v>11822.560236032004</v>
      </c>
      <c r="M62" s="7">
        <f t="shared" si="7"/>
        <v>10603.193036800003</v>
      </c>
      <c r="N62" s="139">
        <f t="shared" si="8"/>
        <v>128457.68364083204</v>
      </c>
      <c r="O62" s="7">
        <f t="shared" si="21"/>
        <v>110273.20758272003</v>
      </c>
      <c r="P62" s="7">
        <f t="shared" si="9"/>
        <v>12295.462645473284</v>
      </c>
      <c r="Q62" s="7">
        <f t="shared" si="10"/>
        <v>11027.320758272004</v>
      </c>
      <c r="R62" s="7">
        <f t="shared" si="11"/>
        <v>133595.9909864653</v>
      </c>
      <c r="S62" s="34">
        <f t="shared" si="22"/>
        <v>114684.13588602883</v>
      </c>
      <c r="T62" s="7">
        <f t="shared" si="12"/>
        <v>12787.281151292214</v>
      </c>
      <c r="U62" s="7">
        <f t="shared" si="13"/>
        <v>11468.413588602883</v>
      </c>
      <c r="V62" s="139">
        <f t="shared" si="14"/>
        <v>138939.83062592393</v>
      </c>
      <c r="W62" s="7">
        <f t="shared" si="23"/>
        <v>119271.50132146999</v>
      </c>
      <c r="X62" s="7">
        <f t="shared" si="15"/>
        <v>13298.772397343904</v>
      </c>
      <c r="Y62" s="7">
        <f t="shared" si="16"/>
        <v>11927.150132146999</v>
      </c>
      <c r="Z62" s="8">
        <f t="shared" si="17"/>
        <v>144497.42385096091</v>
      </c>
    </row>
    <row r="63" spans="1:26" x14ac:dyDescent="0.25">
      <c r="A63" s="24" t="s">
        <v>43</v>
      </c>
      <c r="B63" s="141">
        <v>5</v>
      </c>
      <c r="C63" s="370">
        <f t="shared" si="47"/>
        <v>102939.2</v>
      </c>
      <c r="D63" s="7">
        <f t="shared" si="0"/>
        <v>11477.720799999999</v>
      </c>
      <c r="E63" s="7">
        <f t="shared" si="1"/>
        <v>10293.92</v>
      </c>
      <c r="F63" s="8">
        <f t="shared" si="2"/>
        <v>124710.84079999999</v>
      </c>
      <c r="G63" s="7">
        <f t="shared" si="19"/>
        <v>107056.768</v>
      </c>
      <c r="H63" s="7">
        <f t="shared" si="3"/>
        <v>11936.829631999999</v>
      </c>
      <c r="I63" s="7">
        <f t="shared" si="4"/>
        <v>10705.676800000001</v>
      </c>
      <c r="J63" s="7">
        <f t="shared" si="5"/>
        <v>129699.27443199999</v>
      </c>
      <c r="K63" s="34">
        <f t="shared" si="20"/>
        <v>111339.03872</v>
      </c>
      <c r="L63" s="7">
        <f t="shared" si="6"/>
        <v>12414.30281728</v>
      </c>
      <c r="M63" s="7">
        <f t="shared" si="7"/>
        <v>11133.903872000001</v>
      </c>
      <c r="N63" s="139">
        <f t="shared" si="8"/>
        <v>134887.24540928</v>
      </c>
      <c r="O63" s="7">
        <f t="shared" si="21"/>
        <v>115792.6002688</v>
      </c>
      <c r="P63" s="7">
        <f t="shared" si="9"/>
        <v>12910.8749299712</v>
      </c>
      <c r="Q63" s="7">
        <f t="shared" si="10"/>
        <v>11579.260026880002</v>
      </c>
      <c r="R63" s="7">
        <f t="shared" si="11"/>
        <v>140282.73522565118</v>
      </c>
      <c r="S63" s="34">
        <f t="shared" si="22"/>
        <v>120424.304279552</v>
      </c>
      <c r="T63" s="7">
        <f t="shared" si="12"/>
        <v>13427.309927170048</v>
      </c>
      <c r="U63" s="7">
        <f t="shared" si="13"/>
        <v>12042.430427955202</v>
      </c>
      <c r="V63" s="139">
        <f t="shared" si="14"/>
        <v>145894.04463467727</v>
      </c>
      <c r="W63" s="7">
        <f t="shared" si="23"/>
        <v>125241.27645073409</v>
      </c>
      <c r="X63" s="7">
        <f t="shared" si="15"/>
        <v>13964.402324256851</v>
      </c>
      <c r="Y63" s="7">
        <f t="shared" si="16"/>
        <v>12524.127645073409</v>
      </c>
      <c r="Z63" s="8">
        <f t="shared" si="17"/>
        <v>151729.80642006436</v>
      </c>
    </row>
    <row r="64" spans="1:26" x14ac:dyDescent="0.25">
      <c r="A64" s="24" t="s">
        <v>44</v>
      </c>
      <c r="B64" s="141">
        <v>6</v>
      </c>
      <c r="C64" s="370">
        <f t="shared" si="47"/>
        <v>107859.44</v>
      </c>
      <c r="D64" s="7">
        <f t="shared" si="0"/>
        <v>12026.32756</v>
      </c>
      <c r="E64" s="7">
        <f t="shared" si="1"/>
        <v>10785.944000000001</v>
      </c>
      <c r="F64" s="8">
        <f t="shared" si="2"/>
        <v>130671.71156000001</v>
      </c>
      <c r="G64" s="7">
        <f t="shared" si="19"/>
        <v>112173.81760000001</v>
      </c>
      <c r="H64" s="7">
        <f t="shared" si="3"/>
        <v>12507.380662400001</v>
      </c>
      <c r="I64" s="7">
        <f t="shared" si="4"/>
        <v>11217.381760000002</v>
      </c>
      <c r="J64" s="7">
        <f t="shared" si="5"/>
        <v>135898.58002240001</v>
      </c>
      <c r="K64" s="34">
        <f t="shared" si="20"/>
        <v>116660.77030400002</v>
      </c>
      <c r="L64" s="7">
        <f t="shared" si="6"/>
        <v>13007.675888896003</v>
      </c>
      <c r="M64" s="7">
        <f t="shared" si="7"/>
        <v>11666.077030400003</v>
      </c>
      <c r="N64" s="139">
        <f t="shared" si="8"/>
        <v>141334.52322329604</v>
      </c>
      <c r="O64" s="7">
        <f t="shared" si="21"/>
        <v>121327.20111616002</v>
      </c>
      <c r="P64" s="7">
        <f t="shared" si="9"/>
        <v>13527.982924451842</v>
      </c>
      <c r="Q64" s="7">
        <f t="shared" si="10"/>
        <v>12132.720111616003</v>
      </c>
      <c r="R64" s="7">
        <f t="shared" si="11"/>
        <v>146987.90415222789</v>
      </c>
      <c r="S64" s="34">
        <f t="shared" si="22"/>
        <v>126180.28916080642</v>
      </c>
      <c r="T64" s="7">
        <f t="shared" si="12"/>
        <v>14069.102241429917</v>
      </c>
      <c r="U64" s="7">
        <f t="shared" si="13"/>
        <v>12618.028916080642</v>
      </c>
      <c r="V64" s="139">
        <f t="shared" si="14"/>
        <v>152867.42031831696</v>
      </c>
      <c r="W64" s="7">
        <f t="shared" si="23"/>
        <v>131227.50072723869</v>
      </c>
      <c r="X64" s="7">
        <f t="shared" si="15"/>
        <v>14631.866331087114</v>
      </c>
      <c r="Y64" s="7">
        <f t="shared" si="16"/>
        <v>13122.750072723869</v>
      </c>
      <c r="Z64" s="8">
        <f t="shared" si="17"/>
        <v>158982.11713104966</v>
      </c>
    </row>
    <row r="65" spans="1:26" x14ac:dyDescent="0.25">
      <c r="A65" s="24" t="s">
        <v>45</v>
      </c>
      <c r="B65" s="141">
        <v>7</v>
      </c>
      <c r="C65" s="370">
        <f t="shared" si="47"/>
        <v>112759.92</v>
      </c>
      <c r="D65" s="7">
        <f t="shared" si="0"/>
        <v>12572.73108</v>
      </c>
      <c r="E65" s="7">
        <f t="shared" si="1"/>
        <v>11275.992</v>
      </c>
      <c r="F65" s="8">
        <f t="shared" si="2"/>
        <v>136608.64308000001</v>
      </c>
      <c r="G65" s="7">
        <f t="shared" si="19"/>
        <v>117270.3168</v>
      </c>
      <c r="H65" s="7">
        <f t="shared" si="3"/>
        <v>13075.640323200001</v>
      </c>
      <c r="I65" s="7">
        <f t="shared" si="4"/>
        <v>11727.03168</v>
      </c>
      <c r="J65" s="7">
        <f t="shared" si="5"/>
        <v>142072.98880320002</v>
      </c>
      <c r="K65" s="34">
        <f t="shared" si="20"/>
        <v>121961.129472</v>
      </c>
      <c r="L65" s="7">
        <f t="shared" si="6"/>
        <v>13598.665936128</v>
      </c>
      <c r="M65" s="7">
        <f t="shared" si="7"/>
        <v>12196.112947200001</v>
      </c>
      <c r="N65" s="139">
        <f t="shared" si="8"/>
        <v>147755.90835532799</v>
      </c>
      <c r="O65" s="7">
        <f t="shared" si="21"/>
        <v>126839.57465088001</v>
      </c>
      <c r="P65" s="7">
        <f t="shared" si="9"/>
        <v>14142.61257357312</v>
      </c>
      <c r="Q65" s="7">
        <f t="shared" si="10"/>
        <v>12683.957465088002</v>
      </c>
      <c r="R65" s="7">
        <f t="shared" si="11"/>
        <v>153666.14468954114</v>
      </c>
      <c r="S65" s="34">
        <f t="shared" si="22"/>
        <v>131913.15763691522</v>
      </c>
      <c r="T65" s="7">
        <f t="shared" si="12"/>
        <v>14708.317076516047</v>
      </c>
      <c r="U65" s="7">
        <f t="shared" si="13"/>
        <v>13191.315763691522</v>
      </c>
      <c r="V65" s="139">
        <f t="shared" si="14"/>
        <v>159812.79047712279</v>
      </c>
      <c r="W65" s="7">
        <f t="shared" si="23"/>
        <v>137189.68394239183</v>
      </c>
      <c r="X65" s="7">
        <f t="shared" si="15"/>
        <v>15296.649759576689</v>
      </c>
      <c r="Y65" s="7">
        <f t="shared" si="16"/>
        <v>13718.968394239184</v>
      </c>
      <c r="Z65" s="8">
        <f t="shared" si="17"/>
        <v>166205.30209620768</v>
      </c>
    </row>
    <row r="66" spans="1:26" x14ac:dyDescent="0.25">
      <c r="A66" s="24" t="s">
        <v>46</v>
      </c>
      <c r="B66" s="141">
        <v>8</v>
      </c>
      <c r="C66" s="370">
        <f t="shared" si="47"/>
        <v>117636.48000000001</v>
      </c>
      <c r="D66" s="7">
        <f t="shared" si="0"/>
        <v>13116.467520000002</v>
      </c>
      <c r="E66" s="7">
        <f t="shared" si="1"/>
        <v>11763.648000000001</v>
      </c>
      <c r="F66" s="8">
        <f t="shared" si="2"/>
        <v>142516.59552000003</v>
      </c>
      <c r="G66" s="7">
        <f t="shared" si="19"/>
        <v>122341.93920000001</v>
      </c>
      <c r="H66" s="7">
        <f t="shared" si="3"/>
        <v>13641.126220800001</v>
      </c>
      <c r="I66" s="7">
        <f t="shared" si="4"/>
        <v>12234.193920000002</v>
      </c>
      <c r="J66" s="7">
        <f t="shared" si="5"/>
        <v>148217.2593408</v>
      </c>
      <c r="K66" s="34">
        <f t="shared" si="20"/>
        <v>127235.61676800001</v>
      </c>
      <c r="L66" s="7">
        <f t="shared" si="6"/>
        <v>14186.771269632001</v>
      </c>
      <c r="M66" s="7">
        <f t="shared" si="7"/>
        <v>12723.561676800002</v>
      </c>
      <c r="N66" s="139">
        <f t="shared" si="8"/>
        <v>154145.949714432</v>
      </c>
      <c r="O66" s="7">
        <f t="shared" si="21"/>
        <v>132325.04143872001</v>
      </c>
      <c r="P66" s="7">
        <f t="shared" si="9"/>
        <v>14754.242120417282</v>
      </c>
      <c r="Q66" s="7">
        <f t="shared" si="10"/>
        <v>13232.504143872002</v>
      </c>
      <c r="R66" s="7">
        <f t="shared" si="11"/>
        <v>160311.78770300929</v>
      </c>
      <c r="S66" s="34">
        <f t="shared" si="22"/>
        <v>137618.04309626881</v>
      </c>
      <c r="T66" s="7">
        <f t="shared" si="12"/>
        <v>15344.411805233973</v>
      </c>
      <c r="U66" s="7">
        <f t="shared" si="13"/>
        <v>13761.804309626881</v>
      </c>
      <c r="V66" s="139">
        <f t="shared" si="14"/>
        <v>166724.25921112968</v>
      </c>
      <c r="W66" s="7">
        <f t="shared" si="23"/>
        <v>143122.76482011957</v>
      </c>
      <c r="X66" s="7">
        <f t="shared" si="15"/>
        <v>15958.188277443332</v>
      </c>
      <c r="Y66" s="7">
        <f t="shared" si="16"/>
        <v>14312.276482011957</v>
      </c>
      <c r="Z66" s="8">
        <f t="shared" si="17"/>
        <v>173393.22957957484</v>
      </c>
    </row>
    <row r="67" spans="1:26" x14ac:dyDescent="0.25">
      <c r="A67" s="127" t="s">
        <v>270</v>
      </c>
      <c r="B67" s="141"/>
      <c r="C67" s="34">
        <v>0</v>
      </c>
      <c r="D67" s="7"/>
      <c r="E67" s="7"/>
      <c r="F67" s="8"/>
      <c r="G67" s="7"/>
      <c r="H67" s="7"/>
      <c r="I67" s="7"/>
      <c r="J67" s="7">
        <f>$J$66</f>
        <v>148217.2593408</v>
      </c>
      <c r="K67" s="34">
        <v>106338.37555000001</v>
      </c>
      <c r="L67" s="7">
        <v>11750.390498275001</v>
      </c>
      <c r="M67" s="7">
        <v>10633.837555000002</v>
      </c>
      <c r="N67" s="139">
        <f>$N$66</f>
        <v>154145.949714432</v>
      </c>
      <c r="O67" s="7">
        <v>108199.29712212502</v>
      </c>
      <c r="P67" s="7">
        <v>11956.022331994815</v>
      </c>
      <c r="Q67" s="7">
        <v>10819.929712212503</v>
      </c>
      <c r="R67" s="7">
        <f>$R$66</f>
        <v>160311.78770300929</v>
      </c>
      <c r="S67" s="34">
        <v>110092.78482176221</v>
      </c>
      <c r="T67" s="7">
        <v>12165.252722804724</v>
      </c>
      <c r="U67" s="7">
        <v>11009.278482176222</v>
      </c>
      <c r="V67" s="139">
        <f>$V$66</f>
        <v>166724.25921112968</v>
      </c>
      <c r="W67" s="7">
        <v>112019.40855614305</v>
      </c>
      <c r="X67" s="7">
        <v>12378.144645453807</v>
      </c>
      <c r="Y67" s="7">
        <v>11201.940855614306</v>
      </c>
      <c r="Z67" s="8">
        <f>Z66</f>
        <v>173393.22957957484</v>
      </c>
    </row>
    <row r="68" spans="1:26" x14ac:dyDescent="0.25">
      <c r="A68" s="127" t="s">
        <v>270</v>
      </c>
      <c r="B68" s="141"/>
      <c r="C68" s="34">
        <v>0</v>
      </c>
      <c r="D68" s="7"/>
      <c r="E68" s="7"/>
      <c r="F68" s="8"/>
      <c r="G68" s="7"/>
      <c r="H68" s="7"/>
      <c r="I68" s="7"/>
      <c r="J68" s="7">
        <f t="shared" ref="J68:J74" si="48">$J$66</f>
        <v>148217.2593408</v>
      </c>
      <c r="K68" s="34">
        <v>106338.37555000001</v>
      </c>
      <c r="L68" s="7">
        <v>11750.390498275001</v>
      </c>
      <c r="M68" s="7">
        <v>10633.837555000002</v>
      </c>
      <c r="N68" s="139">
        <f t="shared" ref="N68:N74" si="49">$N$66</f>
        <v>154145.949714432</v>
      </c>
      <c r="O68" s="7">
        <v>108199.29712212502</v>
      </c>
      <c r="P68" s="7">
        <v>11956.022331994815</v>
      </c>
      <c r="Q68" s="7">
        <v>10819.929712212503</v>
      </c>
      <c r="R68" s="7">
        <f t="shared" ref="R68:R74" si="50">$R$66</f>
        <v>160311.78770300929</v>
      </c>
      <c r="S68" s="34">
        <v>110092.78482176221</v>
      </c>
      <c r="T68" s="7">
        <v>12165.252722804724</v>
      </c>
      <c r="U68" s="7">
        <v>11009.278482176222</v>
      </c>
      <c r="V68" s="139">
        <f t="shared" ref="V68:V74" si="51">$V$66</f>
        <v>166724.25921112968</v>
      </c>
      <c r="W68" s="7">
        <v>112019.40855614305</v>
      </c>
      <c r="X68" s="7">
        <v>12378.144645453807</v>
      </c>
      <c r="Y68" s="7">
        <v>11201.940855614306</v>
      </c>
      <c r="Z68" s="8">
        <f t="shared" ref="Z68:Z74" si="52">Z67</f>
        <v>173393.22957957484</v>
      </c>
    </row>
    <row r="69" spans="1:26" x14ac:dyDescent="0.25">
      <c r="A69" s="127" t="s">
        <v>270</v>
      </c>
      <c r="B69" s="141"/>
      <c r="C69" s="34">
        <v>0</v>
      </c>
      <c r="D69" s="7"/>
      <c r="E69" s="7"/>
      <c r="F69" s="8"/>
      <c r="G69" s="7"/>
      <c r="H69" s="7"/>
      <c r="I69" s="7"/>
      <c r="J69" s="7">
        <f t="shared" si="48"/>
        <v>148217.2593408</v>
      </c>
      <c r="K69" s="34">
        <v>106338.37555000001</v>
      </c>
      <c r="L69" s="7">
        <v>11750.390498275001</v>
      </c>
      <c r="M69" s="7">
        <v>10633.837555000002</v>
      </c>
      <c r="N69" s="139">
        <f t="shared" si="49"/>
        <v>154145.949714432</v>
      </c>
      <c r="O69" s="7">
        <v>108199.29712212502</v>
      </c>
      <c r="P69" s="7">
        <v>11956.022331994815</v>
      </c>
      <c r="Q69" s="7">
        <v>10819.929712212503</v>
      </c>
      <c r="R69" s="7">
        <f t="shared" si="50"/>
        <v>160311.78770300929</v>
      </c>
      <c r="S69" s="34">
        <v>110092.78482176221</v>
      </c>
      <c r="T69" s="7">
        <v>12165.252722804724</v>
      </c>
      <c r="U69" s="7">
        <v>11009.278482176222</v>
      </c>
      <c r="V69" s="139">
        <f t="shared" si="51"/>
        <v>166724.25921112968</v>
      </c>
      <c r="W69" s="7">
        <v>112019.40855614305</v>
      </c>
      <c r="X69" s="7">
        <v>12378.144645453807</v>
      </c>
      <c r="Y69" s="7">
        <v>11201.940855614306</v>
      </c>
      <c r="Z69" s="8">
        <f t="shared" si="52"/>
        <v>173393.22957957484</v>
      </c>
    </row>
    <row r="70" spans="1:26" x14ac:dyDescent="0.25">
      <c r="A70" s="127" t="s">
        <v>270</v>
      </c>
      <c r="B70" s="141"/>
      <c r="C70" s="34">
        <v>0</v>
      </c>
      <c r="D70" s="7"/>
      <c r="E70" s="7"/>
      <c r="F70" s="8"/>
      <c r="G70" s="7"/>
      <c r="H70" s="7"/>
      <c r="I70" s="7"/>
      <c r="J70" s="7">
        <f t="shared" si="48"/>
        <v>148217.2593408</v>
      </c>
      <c r="K70" s="34">
        <v>106338.37555000001</v>
      </c>
      <c r="L70" s="7">
        <v>11750.390498275001</v>
      </c>
      <c r="M70" s="7">
        <v>10633.837555000002</v>
      </c>
      <c r="N70" s="139">
        <f t="shared" si="49"/>
        <v>154145.949714432</v>
      </c>
      <c r="O70" s="7">
        <v>108199.29712212502</v>
      </c>
      <c r="P70" s="7">
        <v>11956.022331994815</v>
      </c>
      <c r="Q70" s="7">
        <v>10819.929712212503</v>
      </c>
      <c r="R70" s="7">
        <f t="shared" si="50"/>
        <v>160311.78770300929</v>
      </c>
      <c r="S70" s="34">
        <v>110092.78482176221</v>
      </c>
      <c r="T70" s="7">
        <v>12165.252722804724</v>
      </c>
      <c r="U70" s="7">
        <v>11009.278482176222</v>
      </c>
      <c r="V70" s="139">
        <f t="shared" si="51"/>
        <v>166724.25921112968</v>
      </c>
      <c r="W70" s="7">
        <v>112019.40855614305</v>
      </c>
      <c r="X70" s="7">
        <v>12378.144645453807</v>
      </c>
      <c r="Y70" s="7">
        <v>11201.940855614306</v>
      </c>
      <c r="Z70" s="8">
        <f t="shared" si="52"/>
        <v>173393.22957957484</v>
      </c>
    </row>
    <row r="71" spans="1:26" x14ac:dyDescent="0.25">
      <c r="A71" s="127" t="s">
        <v>270</v>
      </c>
      <c r="B71" s="141"/>
      <c r="C71" s="34">
        <v>0</v>
      </c>
      <c r="D71" s="7"/>
      <c r="E71" s="7"/>
      <c r="F71" s="8"/>
      <c r="G71" s="7"/>
      <c r="H71" s="7"/>
      <c r="I71" s="7"/>
      <c r="J71" s="7">
        <f t="shared" si="48"/>
        <v>148217.2593408</v>
      </c>
      <c r="K71" s="34">
        <v>106338.37555000001</v>
      </c>
      <c r="L71" s="7">
        <v>11750.390498275001</v>
      </c>
      <c r="M71" s="7">
        <v>10633.837555000002</v>
      </c>
      <c r="N71" s="139">
        <f t="shared" si="49"/>
        <v>154145.949714432</v>
      </c>
      <c r="O71" s="7">
        <v>108199.29712212502</v>
      </c>
      <c r="P71" s="7">
        <v>11956.022331994815</v>
      </c>
      <c r="Q71" s="7">
        <v>10819.929712212503</v>
      </c>
      <c r="R71" s="7">
        <f t="shared" si="50"/>
        <v>160311.78770300929</v>
      </c>
      <c r="S71" s="34">
        <v>110092.78482176221</v>
      </c>
      <c r="T71" s="7">
        <v>12165.252722804724</v>
      </c>
      <c r="U71" s="7">
        <v>11009.278482176222</v>
      </c>
      <c r="V71" s="139">
        <f t="shared" si="51"/>
        <v>166724.25921112968</v>
      </c>
      <c r="W71" s="7">
        <v>112019.40855614305</v>
      </c>
      <c r="X71" s="7">
        <v>12378.144645453807</v>
      </c>
      <c r="Y71" s="7">
        <v>11201.940855614306</v>
      </c>
      <c r="Z71" s="8">
        <f t="shared" si="52"/>
        <v>173393.22957957484</v>
      </c>
    </row>
    <row r="72" spans="1:26" x14ac:dyDescent="0.25">
      <c r="A72" s="127" t="s">
        <v>270</v>
      </c>
      <c r="B72" s="141"/>
      <c r="C72" s="34">
        <v>0</v>
      </c>
      <c r="D72" s="7"/>
      <c r="E72" s="7"/>
      <c r="F72" s="8"/>
      <c r="G72" s="7"/>
      <c r="H72" s="7"/>
      <c r="I72" s="7"/>
      <c r="J72" s="7">
        <f t="shared" si="48"/>
        <v>148217.2593408</v>
      </c>
      <c r="K72" s="34">
        <v>106338.37555000001</v>
      </c>
      <c r="L72" s="7">
        <v>11750.390498275001</v>
      </c>
      <c r="M72" s="7">
        <v>10633.837555000002</v>
      </c>
      <c r="N72" s="139">
        <f t="shared" si="49"/>
        <v>154145.949714432</v>
      </c>
      <c r="O72" s="7">
        <v>108199.29712212502</v>
      </c>
      <c r="P72" s="7">
        <v>11956.022331994815</v>
      </c>
      <c r="Q72" s="7">
        <v>10819.929712212503</v>
      </c>
      <c r="R72" s="7">
        <f t="shared" si="50"/>
        <v>160311.78770300929</v>
      </c>
      <c r="S72" s="34">
        <v>110092.78482176221</v>
      </c>
      <c r="T72" s="7">
        <v>12165.252722804724</v>
      </c>
      <c r="U72" s="7">
        <v>11009.278482176222</v>
      </c>
      <c r="V72" s="139">
        <f t="shared" si="51"/>
        <v>166724.25921112968</v>
      </c>
      <c r="W72" s="7">
        <v>112019.40855614305</v>
      </c>
      <c r="X72" s="7">
        <v>12378.144645453807</v>
      </c>
      <c r="Y72" s="7">
        <v>11201.940855614306</v>
      </c>
      <c r="Z72" s="8">
        <f t="shared" si="52"/>
        <v>173393.22957957484</v>
      </c>
    </row>
    <row r="73" spans="1:26" x14ac:dyDescent="0.25">
      <c r="A73" s="127" t="s">
        <v>270</v>
      </c>
      <c r="B73" s="141"/>
      <c r="C73" s="34">
        <v>0</v>
      </c>
      <c r="D73" s="7"/>
      <c r="E73" s="7"/>
      <c r="F73" s="8"/>
      <c r="G73" s="7"/>
      <c r="H73" s="7"/>
      <c r="I73" s="7"/>
      <c r="J73" s="7">
        <f t="shared" si="48"/>
        <v>148217.2593408</v>
      </c>
      <c r="K73" s="34">
        <v>106338.37555000001</v>
      </c>
      <c r="L73" s="7">
        <v>11750.390498275001</v>
      </c>
      <c r="M73" s="7">
        <v>10633.837555000002</v>
      </c>
      <c r="N73" s="139">
        <f t="shared" si="49"/>
        <v>154145.949714432</v>
      </c>
      <c r="O73" s="7">
        <v>108199.29712212502</v>
      </c>
      <c r="P73" s="7">
        <v>11956.022331994815</v>
      </c>
      <c r="Q73" s="7">
        <v>10819.929712212503</v>
      </c>
      <c r="R73" s="7">
        <f t="shared" si="50"/>
        <v>160311.78770300929</v>
      </c>
      <c r="S73" s="34">
        <v>110092.78482176221</v>
      </c>
      <c r="T73" s="7">
        <v>12165.252722804724</v>
      </c>
      <c r="U73" s="7">
        <v>11009.278482176222</v>
      </c>
      <c r="V73" s="139">
        <f t="shared" si="51"/>
        <v>166724.25921112968</v>
      </c>
      <c r="W73" s="7">
        <v>112019.40855614305</v>
      </c>
      <c r="X73" s="7">
        <v>12378.144645453807</v>
      </c>
      <c r="Y73" s="7">
        <v>11201.940855614306</v>
      </c>
      <c r="Z73" s="8">
        <f t="shared" si="52"/>
        <v>173393.22957957484</v>
      </c>
    </row>
    <row r="74" spans="1:26" ht="15.75" thickBot="1" x14ac:dyDescent="0.3">
      <c r="A74" s="128" t="s">
        <v>270</v>
      </c>
      <c r="B74" s="142"/>
      <c r="C74" s="35">
        <v>0</v>
      </c>
      <c r="D74" s="10"/>
      <c r="E74" s="10"/>
      <c r="F74" s="11"/>
      <c r="G74" s="10"/>
      <c r="H74" s="10"/>
      <c r="I74" s="10"/>
      <c r="J74" s="7">
        <f t="shared" si="48"/>
        <v>148217.2593408</v>
      </c>
      <c r="K74" s="35">
        <v>106338.37555000001</v>
      </c>
      <c r="L74" s="10">
        <v>11750.390498275001</v>
      </c>
      <c r="M74" s="10">
        <v>10633.837555000002</v>
      </c>
      <c r="N74" s="139">
        <f t="shared" si="49"/>
        <v>154145.949714432</v>
      </c>
      <c r="O74" s="10">
        <v>108199.29712212502</v>
      </c>
      <c r="P74" s="10">
        <v>11956.022331994815</v>
      </c>
      <c r="Q74" s="10">
        <v>10819.929712212503</v>
      </c>
      <c r="R74" s="7">
        <f t="shared" si="50"/>
        <v>160311.78770300929</v>
      </c>
      <c r="S74" s="35">
        <v>110092.78482176221</v>
      </c>
      <c r="T74" s="10">
        <v>12165.252722804724</v>
      </c>
      <c r="U74" s="10">
        <v>11009.278482176222</v>
      </c>
      <c r="V74" s="139">
        <f t="shared" si="51"/>
        <v>166724.25921112968</v>
      </c>
      <c r="W74" s="10">
        <v>112019.40855614305</v>
      </c>
      <c r="X74" s="10">
        <v>12378.144645453807</v>
      </c>
      <c r="Y74" s="10">
        <v>11201.940855614306</v>
      </c>
      <c r="Z74" s="8">
        <f t="shared" si="52"/>
        <v>173393.22957957484</v>
      </c>
    </row>
    <row r="75" spans="1:26" x14ac:dyDescent="0.25">
      <c r="A75" s="24" t="s">
        <v>47</v>
      </c>
      <c r="B75" s="141">
        <v>1</v>
      </c>
      <c r="C75" s="369">
        <f>+C216*$F$4</f>
        <v>80440.88</v>
      </c>
      <c r="D75" s="7">
        <f t="shared" si="0"/>
        <v>8969.1581200000001</v>
      </c>
      <c r="E75" s="7">
        <f t="shared" si="1"/>
        <v>8044.0880000000006</v>
      </c>
      <c r="F75" s="8">
        <f>SUM(C75:E75)</f>
        <v>97454.126120000015</v>
      </c>
      <c r="G75" s="7">
        <f t="shared" si="19"/>
        <v>83658.515200000009</v>
      </c>
      <c r="H75" s="7">
        <f t="shared" si="3"/>
        <v>9327.9244448000009</v>
      </c>
      <c r="I75" s="7">
        <f t="shared" si="4"/>
        <v>8365.851520000002</v>
      </c>
      <c r="J75" s="7">
        <f>SUM(G75:I75)</f>
        <v>101352.2911648</v>
      </c>
      <c r="K75" s="34">
        <f t="shared" si="20"/>
        <v>87004.855808000008</v>
      </c>
      <c r="L75" s="7">
        <f t="shared" si="6"/>
        <v>9701.0414225920013</v>
      </c>
      <c r="M75" s="7">
        <f t="shared" si="7"/>
        <v>8700.4855808000011</v>
      </c>
      <c r="N75" s="139">
        <f>SUM(K75:M75)</f>
        <v>105406.382811392</v>
      </c>
      <c r="O75" s="7">
        <f t="shared" si="21"/>
        <v>90485.050040320013</v>
      </c>
      <c r="P75" s="7">
        <f t="shared" si="9"/>
        <v>10089.083079495682</v>
      </c>
      <c r="Q75" s="7">
        <f t="shared" si="10"/>
        <v>9048.505004032002</v>
      </c>
      <c r="R75" s="7">
        <f>SUM(O75:Q75)</f>
        <v>109622.6381238477</v>
      </c>
      <c r="S75" s="34">
        <f t="shared" si="22"/>
        <v>94104.452041932818</v>
      </c>
      <c r="T75" s="7">
        <f t="shared" si="12"/>
        <v>10492.646402675509</v>
      </c>
      <c r="U75" s="7">
        <f t="shared" si="13"/>
        <v>9410.4452041932818</v>
      </c>
      <c r="V75" s="139">
        <f>SUM(S75:U75)</f>
        <v>114007.54364880161</v>
      </c>
      <c r="W75" s="7">
        <f t="shared" si="23"/>
        <v>97868.630123610128</v>
      </c>
      <c r="X75" s="7">
        <f t="shared" si="15"/>
        <v>10912.35225878253</v>
      </c>
      <c r="Y75" s="7">
        <f t="shared" si="16"/>
        <v>9786.8630123610128</v>
      </c>
      <c r="Z75" s="8">
        <f>SUM(W75:Y75)</f>
        <v>118567.84539475368</v>
      </c>
    </row>
    <row r="76" spans="1:26" x14ac:dyDescent="0.25">
      <c r="A76" s="24" t="s">
        <v>48</v>
      </c>
      <c r="B76" s="141">
        <v>2</v>
      </c>
      <c r="C76" s="370">
        <f t="shared" ref="C76:C82" si="53">+C217*$F$4</f>
        <v>83814.64</v>
      </c>
      <c r="D76" s="7">
        <f t="shared" si="0"/>
        <v>9345.3323600000003</v>
      </c>
      <c r="E76" s="7">
        <f t="shared" si="1"/>
        <v>8381.4639999999999</v>
      </c>
      <c r="F76" s="8">
        <f t="shared" ref="F76:F82" si="54">SUM(C76:E76)</f>
        <v>101541.43635999999</v>
      </c>
      <c r="G76" s="7">
        <f t="shared" si="19"/>
        <v>87167.225600000005</v>
      </c>
      <c r="H76" s="7">
        <f t="shared" si="3"/>
        <v>9719.1456544000011</v>
      </c>
      <c r="I76" s="7">
        <f t="shared" si="4"/>
        <v>8716.7225600000002</v>
      </c>
      <c r="J76" s="7">
        <f t="shared" ref="J76:J82" si="55">SUM(G76:I76)</f>
        <v>105603.0938144</v>
      </c>
      <c r="K76" s="34">
        <f t="shared" si="20"/>
        <v>90653.914624000012</v>
      </c>
      <c r="L76" s="7">
        <f t="shared" si="6"/>
        <v>10107.911480576002</v>
      </c>
      <c r="M76" s="7">
        <f t="shared" si="7"/>
        <v>9065.3914624000008</v>
      </c>
      <c r="N76" s="139">
        <f t="shared" ref="N76:N82" si="56">SUM(K76:M76)</f>
        <v>109827.21756697602</v>
      </c>
      <c r="O76" s="7">
        <f t="shared" si="21"/>
        <v>94280.071208960013</v>
      </c>
      <c r="P76" s="7">
        <f t="shared" si="9"/>
        <v>10512.227939799042</v>
      </c>
      <c r="Q76" s="7">
        <f t="shared" si="10"/>
        <v>9428.0071208960017</v>
      </c>
      <c r="R76" s="7">
        <f t="shared" ref="R76:R82" si="57">SUM(O76:Q76)</f>
        <v>114220.30626965505</v>
      </c>
      <c r="S76" s="34">
        <f t="shared" si="22"/>
        <v>98051.274057318413</v>
      </c>
      <c r="T76" s="7">
        <f t="shared" si="12"/>
        <v>10932.717057391003</v>
      </c>
      <c r="U76" s="7">
        <f t="shared" si="13"/>
        <v>9805.1274057318424</v>
      </c>
      <c r="V76" s="139">
        <f t="shared" ref="V76:V82" si="58">SUM(S76:U76)</f>
        <v>118789.11852044125</v>
      </c>
      <c r="W76" s="7">
        <f t="shared" si="23"/>
        <v>101973.32501961115</v>
      </c>
      <c r="X76" s="7">
        <f t="shared" si="15"/>
        <v>11370.025739686644</v>
      </c>
      <c r="Y76" s="7">
        <f t="shared" si="16"/>
        <v>10197.332501961115</v>
      </c>
      <c r="Z76" s="8">
        <f t="shared" ref="Z76:Z82" si="59">SUM(W76:Y76)</f>
        <v>123540.68326125891</v>
      </c>
    </row>
    <row r="77" spans="1:26" x14ac:dyDescent="0.25">
      <c r="A77" s="24" t="s">
        <v>49</v>
      </c>
      <c r="B77" s="141">
        <v>3</v>
      </c>
      <c r="C77" s="370">
        <f t="shared" si="53"/>
        <v>88488.400000000009</v>
      </c>
      <c r="D77" s="7">
        <f t="shared" si="0"/>
        <v>9866.4566000000013</v>
      </c>
      <c r="E77" s="7">
        <f t="shared" si="1"/>
        <v>8848.840000000002</v>
      </c>
      <c r="F77" s="8">
        <f t="shared" si="54"/>
        <v>107203.69660000001</v>
      </c>
      <c r="G77" s="7">
        <f t="shared" si="19"/>
        <v>92027.936000000016</v>
      </c>
      <c r="H77" s="7">
        <f t="shared" si="3"/>
        <v>10261.114864000003</v>
      </c>
      <c r="I77" s="7">
        <f t="shared" si="4"/>
        <v>9202.7936000000027</v>
      </c>
      <c r="J77" s="7">
        <f t="shared" si="55"/>
        <v>111491.84446400002</v>
      </c>
      <c r="K77" s="34">
        <f t="shared" si="20"/>
        <v>95709.053440000018</v>
      </c>
      <c r="L77" s="7">
        <f t="shared" si="6"/>
        <v>10671.559458560003</v>
      </c>
      <c r="M77" s="7">
        <f t="shared" si="7"/>
        <v>9570.9053440000025</v>
      </c>
      <c r="N77" s="139">
        <f t="shared" si="56"/>
        <v>115951.51824256002</v>
      </c>
      <c r="O77" s="7">
        <f t="shared" si="21"/>
        <v>99537.415577600026</v>
      </c>
      <c r="P77" s="7">
        <f t="shared" si="9"/>
        <v>11098.421836902404</v>
      </c>
      <c r="Q77" s="7">
        <f t="shared" si="10"/>
        <v>9953.7415577600041</v>
      </c>
      <c r="R77" s="7">
        <f t="shared" si="57"/>
        <v>120589.57897226243</v>
      </c>
      <c r="S77" s="34">
        <f t="shared" si="22"/>
        <v>103518.91220070403</v>
      </c>
      <c r="T77" s="7">
        <f t="shared" si="12"/>
        <v>11542.358710378499</v>
      </c>
      <c r="U77" s="7">
        <f t="shared" si="13"/>
        <v>10351.891220070404</v>
      </c>
      <c r="V77" s="139">
        <f t="shared" si="58"/>
        <v>125413.16213115293</v>
      </c>
      <c r="W77" s="7">
        <f t="shared" si="23"/>
        <v>107659.6686887322</v>
      </c>
      <c r="X77" s="7">
        <f t="shared" si="15"/>
        <v>12004.053058793641</v>
      </c>
      <c r="Y77" s="7">
        <f t="shared" si="16"/>
        <v>10765.96686887322</v>
      </c>
      <c r="Z77" s="8">
        <f t="shared" si="59"/>
        <v>130429.68861639906</v>
      </c>
    </row>
    <row r="78" spans="1:26" x14ac:dyDescent="0.25">
      <c r="A78" s="24" t="s">
        <v>50</v>
      </c>
      <c r="B78" s="141">
        <v>4</v>
      </c>
      <c r="C78" s="370">
        <f t="shared" si="53"/>
        <v>93134.080000000002</v>
      </c>
      <c r="D78" s="7">
        <f t="shared" si="0"/>
        <v>10384.449920000001</v>
      </c>
      <c r="E78" s="7">
        <f t="shared" si="1"/>
        <v>9313.4080000000013</v>
      </c>
      <c r="F78" s="8">
        <f t="shared" si="54"/>
        <v>112831.93792</v>
      </c>
      <c r="G78" s="7">
        <f t="shared" si="19"/>
        <v>96859.443200000009</v>
      </c>
      <c r="H78" s="7">
        <f t="shared" si="3"/>
        <v>10799.827916800001</v>
      </c>
      <c r="I78" s="7">
        <f t="shared" si="4"/>
        <v>9685.9443200000005</v>
      </c>
      <c r="J78" s="7">
        <f t="shared" si="55"/>
        <v>117345.2154368</v>
      </c>
      <c r="K78" s="34">
        <f t="shared" si="20"/>
        <v>100733.82092800002</v>
      </c>
      <c r="L78" s="7">
        <f t="shared" si="6"/>
        <v>11231.821033472002</v>
      </c>
      <c r="M78" s="7">
        <f t="shared" si="7"/>
        <v>10073.382092800002</v>
      </c>
      <c r="N78" s="139">
        <f t="shared" si="56"/>
        <v>122039.02405427203</v>
      </c>
      <c r="O78" s="7">
        <f t="shared" si="21"/>
        <v>104763.17376512002</v>
      </c>
      <c r="P78" s="7">
        <f t="shared" si="9"/>
        <v>11681.093874810882</v>
      </c>
      <c r="Q78" s="7">
        <f t="shared" si="10"/>
        <v>10476.317376512003</v>
      </c>
      <c r="R78" s="7">
        <f t="shared" si="57"/>
        <v>126920.58501644291</v>
      </c>
      <c r="S78" s="34">
        <f t="shared" si="22"/>
        <v>108953.70071572483</v>
      </c>
      <c r="T78" s="7">
        <f t="shared" si="12"/>
        <v>12148.337629803318</v>
      </c>
      <c r="U78" s="7">
        <f t="shared" si="13"/>
        <v>10895.370071572484</v>
      </c>
      <c r="V78" s="139">
        <f t="shared" si="58"/>
        <v>131997.40841710064</v>
      </c>
      <c r="W78" s="7">
        <f t="shared" si="23"/>
        <v>113311.84874435383</v>
      </c>
      <c r="X78" s="7">
        <f t="shared" si="15"/>
        <v>12634.271134995453</v>
      </c>
      <c r="Y78" s="7">
        <f t="shared" si="16"/>
        <v>11331.184874435385</v>
      </c>
      <c r="Z78" s="8">
        <f t="shared" si="59"/>
        <v>137277.30475378467</v>
      </c>
    </row>
    <row r="79" spans="1:26" x14ac:dyDescent="0.25">
      <c r="A79" s="24" t="s">
        <v>51</v>
      </c>
      <c r="B79" s="141">
        <v>5</v>
      </c>
      <c r="C79" s="370">
        <f t="shared" si="53"/>
        <v>97791.2</v>
      </c>
      <c r="D79" s="7">
        <f t="shared" si="0"/>
        <v>10903.718800000001</v>
      </c>
      <c r="E79" s="7">
        <f t="shared" si="1"/>
        <v>9779.1200000000008</v>
      </c>
      <c r="F79" s="8">
        <f t="shared" si="54"/>
        <v>118474.03879999999</v>
      </c>
      <c r="G79" s="7">
        <f t="shared" si="19"/>
        <v>101702.848</v>
      </c>
      <c r="H79" s="7">
        <f t="shared" si="3"/>
        <v>11339.867552</v>
      </c>
      <c r="I79" s="7">
        <f t="shared" si="4"/>
        <v>10170.284800000001</v>
      </c>
      <c r="J79" s="7">
        <f t="shared" si="55"/>
        <v>123213.000352</v>
      </c>
      <c r="K79" s="34">
        <f t="shared" si="20"/>
        <v>105770.96192</v>
      </c>
      <c r="L79" s="7">
        <f t="shared" si="6"/>
        <v>11793.462254080001</v>
      </c>
      <c r="M79" s="7">
        <f t="shared" si="7"/>
        <v>10577.096192000001</v>
      </c>
      <c r="N79" s="139">
        <f t="shared" si="56"/>
        <v>128141.52036608</v>
      </c>
      <c r="O79" s="7">
        <f t="shared" si="21"/>
        <v>110001.80039680001</v>
      </c>
      <c r="P79" s="7">
        <f t="shared" si="9"/>
        <v>12265.200744243202</v>
      </c>
      <c r="Q79" s="7">
        <f t="shared" si="10"/>
        <v>11000.180039680003</v>
      </c>
      <c r="R79" s="7">
        <f t="shared" si="57"/>
        <v>133267.18118072322</v>
      </c>
      <c r="S79" s="34">
        <f t="shared" si="22"/>
        <v>114401.87241267202</v>
      </c>
      <c r="T79" s="7">
        <f t="shared" si="12"/>
        <v>12755.80877401293</v>
      </c>
      <c r="U79" s="7">
        <f t="shared" si="13"/>
        <v>11440.187241267202</v>
      </c>
      <c r="V79" s="139">
        <f t="shared" si="58"/>
        <v>138597.86842795214</v>
      </c>
      <c r="W79" s="7">
        <f t="shared" si="23"/>
        <v>118977.9473091789</v>
      </c>
      <c r="X79" s="7">
        <f t="shared" si="15"/>
        <v>13266.041124973448</v>
      </c>
      <c r="Y79" s="7">
        <f t="shared" si="16"/>
        <v>11897.794730917891</v>
      </c>
      <c r="Z79" s="8">
        <f t="shared" si="59"/>
        <v>144141.78316507026</v>
      </c>
    </row>
    <row r="80" spans="1:26" x14ac:dyDescent="0.25">
      <c r="A80" s="24" t="s">
        <v>52</v>
      </c>
      <c r="B80" s="141">
        <v>6</v>
      </c>
      <c r="C80" s="370">
        <f t="shared" si="53"/>
        <v>102475.36</v>
      </c>
      <c r="D80" s="7">
        <f t="shared" si="0"/>
        <v>11426.002640000001</v>
      </c>
      <c r="E80" s="7">
        <f t="shared" si="1"/>
        <v>10247.536</v>
      </c>
      <c r="F80" s="8">
        <f t="shared" si="54"/>
        <v>124148.89864</v>
      </c>
      <c r="G80" s="7">
        <f t="shared" si="19"/>
        <v>106574.3744</v>
      </c>
      <c r="H80" s="7">
        <f t="shared" si="3"/>
        <v>11883.0427456</v>
      </c>
      <c r="I80" s="7">
        <f t="shared" si="4"/>
        <v>10657.437440000002</v>
      </c>
      <c r="J80" s="7">
        <f t="shared" si="55"/>
        <v>129114.8545856</v>
      </c>
      <c r="K80" s="34">
        <f t="shared" si="20"/>
        <v>110837.349376</v>
      </c>
      <c r="L80" s="7">
        <f t="shared" si="6"/>
        <v>12358.364455424</v>
      </c>
      <c r="M80" s="7">
        <f t="shared" si="7"/>
        <v>11083.7349376</v>
      </c>
      <c r="N80" s="139">
        <f t="shared" si="56"/>
        <v>134279.44876902399</v>
      </c>
      <c r="O80" s="7">
        <f t="shared" si="21"/>
        <v>115270.84335104001</v>
      </c>
      <c r="P80" s="7">
        <f t="shared" si="9"/>
        <v>12852.699033640962</v>
      </c>
      <c r="Q80" s="7">
        <f t="shared" si="10"/>
        <v>11527.084335104002</v>
      </c>
      <c r="R80" s="7">
        <f t="shared" si="57"/>
        <v>139650.62671978498</v>
      </c>
      <c r="S80" s="34">
        <f t="shared" si="22"/>
        <v>119881.67708508161</v>
      </c>
      <c r="T80" s="7">
        <f t="shared" si="12"/>
        <v>13366.8069949866</v>
      </c>
      <c r="U80" s="7">
        <f t="shared" si="13"/>
        <v>11988.167708508161</v>
      </c>
      <c r="V80" s="139">
        <f t="shared" si="58"/>
        <v>145236.65178857639</v>
      </c>
      <c r="W80" s="7">
        <f t="shared" si="23"/>
        <v>124676.94416848487</v>
      </c>
      <c r="X80" s="7">
        <f t="shared" si="15"/>
        <v>13901.479274786063</v>
      </c>
      <c r="Y80" s="7">
        <f t="shared" si="16"/>
        <v>12467.694416848488</v>
      </c>
      <c r="Z80" s="8">
        <f t="shared" si="59"/>
        <v>151046.11786011941</v>
      </c>
    </row>
    <row r="81" spans="1:26" x14ac:dyDescent="0.25">
      <c r="A81" s="24" t="s">
        <v>53</v>
      </c>
      <c r="B81" s="141">
        <v>7</v>
      </c>
      <c r="C81" s="370">
        <f t="shared" si="53"/>
        <v>107128.32000000001</v>
      </c>
      <c r="D81" s="7">
        <f t="shared" si="0"/>
        <v>11944.807680000002</v>
      </c>
      <c r="E81" s="7">
        <f t="shared" si="1"/>
        <v>10712.832000000002</v>
      </c>
      <c r="F81" s="8">
        <f t="shared" si="54"/>
        <v>129785.95968</v>
      </c>
      <c r="G81" s="7">
        <f t="shared" si="19"/>
        <v>111413.45280000001</v>
      </c>
      <c r="H81" s="7">
        <f t="shared" si="3"/>
        <v>12422.599987200001</v>
      </c>
      <c r="I81" s="7">
        <f t="shared" si="4"/>
        <v>11141.345280000001</v>
      </c>
      <c r="J81" s="7">
        <f t="shared" si="55"/>
        <v>134977.3980672</v>
      </c>
      <c r="K81" s="34">
        <f t="shared" si="20"/>
        <v>115869.99091200002</v>
      </c>
      <c r="L81" s="7">
        <f t="shared" si="6"/>
        <v>12919.503986688003</v>
      </c>
      <c r="M81" s="7">
        <f t="shared" si="7"/>
        <v>11586.999091200003</v>
      </c>
      <c r="N81" s="139">
        <f t="shared" si="56"/>
        <v>140376.49398988803</v>
      </c>
      <c r="O81" s="7">
        <f t="shared" si="21"/>
        <v>120504.79054848003</v>
      </c>
      <c r="P81" s="7">
        <f t="shared" si="9"/>
        <v>13436.284146155524</v>
      </c>
      <c r="Q81" s="7">
        <f t="shared" si="10"/>
        <v>12050.479054848003</v>
      </c>
      <c r="R81" s="7">
        <f t="shared" si="57"/>
        <v>145991.55374948354</v>
      </c>
      <c r="S81" s="34">
        <f t="shared" si="22"/>
        <v>125324.98217041923</v>
      </c>
      <c r="T81" s="7">
        <f t="shared" si="12"/>
        <v>13973.735512001744</v>
      </c>
      <c r="U81" s="7">
        <f t="shared" si="13"/>
        <v>12532.498217041924</v>
      </c>
      <c r="V81" s="139">
        <f t="shared" si="58"/>
        <v>151831.2158994629</v>
      </c>
      <c r="W81" s="7">
        <f t="shared" si="23"/>
        <v>130337.981457236</v>
      </c>
      <c r="X81" s="7">
        <f t="shared" si="15"/>
        <v>14532.684932481814</v>
      </c>
      <c r="Y81" s="7">
        <f t="shared" si="16"/>
        <v>13033.798145723602</v>
      </c>
      <c r="Z81" s="8">
        <f t="shared" si="59"/>
        <v>157904.46453544142</v>
      </c>
    </row>
    <row r="82" spans="1:26" x14ac:dyDescent="0.25">
      <c r="A82" s="24" t="s">
        <v>54</v>
      </c>
      <c r="B82" s="141">
        <v>8</v>
      </c>
      <c r="C82" s="370">
        <f t="shared" si="53"/>
        <v>111759.44</v>
      </c>
      <c r="D82" s="7">
        <f t="shared" si="0"/>
        <v>12461.17756</v>
      </c>
      <c r="E82" s="7">
        <f t="shared" si="1"/>
        <v>11175.944000000001</v>
      </c>
      <c r="F82" s="8">
        <f t="shared" si="54"/>
        <v>135396.56156</v>
      </c>
      <c r="G82" s="7">
        <f t="shared" si="19"/>
        <v>116229.81760000001</v>
      </c>
      <c r="H82" s="7">
        <f t="shared" si="3"/>
        <v>12959.624662400001</v>
      </c>
      <c r="I82" s="7">
        <f t="shared" si="4"/>
        <v>11622.981760000002</v>
      </c>
      <c r="J82" s="7">
        <f t="shared" si="55"/>
        <v>140812.42402240002</v>
      </c>
      <c r="K82" s="34">
        <f t="shared" si="20"/>
        <v>120879.01030400001</v>
      </c>
      <c r="L82" s="7">
        <f t="shared" si="6"/>
        <v>13478.009648896001</v>
      </c>
      <c r="M82" s="7">
        <f t="shared" si="7"/>
        <v>12087.901030400002</v>
      </c>
      <c r="N82" s="139">
        <f t="shared" si="56"/>
        <v>146444.92098329603</v>
      </c>
      <c r="O82" s="7">
        <f t="shared" si="21"/>
        <v>125714.17071616002</v>
      </c>
      <c r="P82" s="7">
        <f t="shared" si="9"/>
        <v>14017.130034851843</v>
      </c>
      <c r="Q82" s="7">
        <f t="shared" si="10"/>
        <v>12571.417071616002</v>
      </c>
      <c r="R82" s="7">
        <f t="shared" si="57"/>
        <v>152302.71782262789</v>
      </c>
      <c r="S82" s="34">
        <f t="shared" si="22"/>
        <v>130742.73754480643</v>
      </c>
      <c r="T82" s="7">
        <f t="shared" si="12"/>
        <v>14577.815236245917</v>
      </c>
      <c r="U82" s="7">
        <f t="shared" si="13"/>
        <v>13074.273754480644</v>
      </c>
      <c r="V82" s="139">
        <f t="shared" si="58"/>
        <v>158394.82653553298</v>
      </c>
      <c r="W82" s="7">
        <f t="shared" si="23"/>
        <v>135972.44704659868</v>
      </c>
      <c r="X82" s="7">
        <f t="shared" si="15"/>
        <v>15160.927845695753</v>
      </c>
      <c r="Y82" s="7">
        <f t="shared" si="16"/>
        <v>13597.244704659868</v>
      </c>
      <c r="Z82" s="8">
        <f t="shared" si="59"/>
        <v>164730.61959695432</v>
      </c>
    </row>
    <row r="83" spans="1:26" x14ac:dyDescent="0.25">
      <c r="A83" s="127" t="s">
        <v>270</v>
      </c>
      <c r="B83" s="141"/>
      <c r="C83" s="34">
        <v>0</v>
      </c>
      <c r="D83" s="7"/>
      <c r="E83" s="7"/>
      <c r="F83" s="8"/>
      <c r="G83" s="7"/>
      <c r="H83" s="7"/>
      <c r="I83" s="7"/>
      <c r="J83" s="7">
        <f>$J$82</f>
        <v>140812.42402240002</v>
      </c>
      <c r="K83" s="34">
        <v>101026.21918125002</v>
      </c>
      <c r="L83" s="7">
        <v>11163.397219528128</v>
      </c>
      <c r="M83" s="7">
        <v>10102.621918125004</v>
      </c>
      <c r="N83" s="139">
        <f>$N$82</f>
        <v>146444.92098329603</v>
      </c>
      <c r="O83" s="7">
        <v>102794.17801692191</v>
      </c>
      <c r="P83" s="7">
        <v>11358.756670869872</v>
      </c>
      <c r="Q83" s="7">
        <v>10279.417801692192</v>
      </c>
      <c r="R83" s="7">
        <f>$R$82</f>
        <v>152302.71782262789</v>
      </c>
      <c r="S83" s="34">
        <v>104593.07613221805</v>
      </c>
      <c r="T83" s="7">
        <v>11557.534912610094</v>
      </c>
      <c r="U83" s="7">
        <v>10459.307613221805</v>
      </c>
      <c r="V83" s="139">
        <f>$V$82</f>
        <v>158394.82653553298</v>
      </c>
      <c r="W83" s="7">
        <v>106423.45496453188</v>
      </c>
      <c r="X83" s="7">
        <v>11759.791773580773</v>
      </c>
      <c r="Y83" s="7">
        <v>10642.345496453188</v>
      </c>
      <c r="Z83" s="8">
        <f>$Z$82</f>
        <v>164730.61959695432</v>
      </c>
    </row>
    <row r="84" spans="1:26" x14ac:dyDescent="0.25">
      <c r="A84" s="127" t="s">
        <v>270</v>
      </c>
      <c r="B84" s="141"/>
      <c r="C84" s="34">
        <v>0</v>
      </c>
      <c r="D84" s="7"/>
      <c r="E84" s="7"/>
      <c r="F84" s="8"/>
      <c r="G84" s="7"/>
      <c r="H84" s="7"/>
      <c r="I84" s="7"/>
      <c r="J84" s="7">
        <f t="shared" ref="J84:J90" si="60">$J$82</f>
        <v>140812.42402240002</v>
      </c>
      <c r="K84" s="34">
        <v>101026.21918125002</v>
      </c>
      <c r="L84" s="7">
        <v>11163.397219528128</v>
      </c>
      <c r="M84" s="7">
        <v>10102.621918125004</v>
      </c>
      <c r="N84" s="139">
        <f t="shared" ref="N84:N90" si="61">$N$82</f>
        <v>146444.92098329603</v>
      </c>
      <c r="O84" s="7">
        <v>102794.17801692191</v>
      </c>
      <c r="P84" s="7">
        <v>11358.756670869872</v>
      </c>
      <c r="Q84" s="7">
        <v>10279.417801692192</v>
      </c>
      <c r="R84" s="7">
        <f t="shared" ref="R84:R90" si="62">$R$82</f>
        <v>152302.71782262789</v>
      </c>
      <c r="S84" s="34">
        <v>104593.07613221805</v>
      </c>
      <c r="T84" s="7">
        <v>11557.534912610094</v>
      </c>
      <c r="U84" s="7">
        <v>10459.307613221805</v>
      </c>
      <c r="V84" s="139">
        <f t="shared" ref="V84:V90" si="63">$V$82</f>
        <v>158394.82653553298</v>
      </c>
      <c r="W84" s="7">
        <v>106423.45496453188</v>
      </c>
      <c r="X84" s="7">
        <v>11759.791773580773</v>
      </c>
      <c r="Y84" s="7">
        <v>10642.345496453188</v>
      </c>
      <c r="Z84" s="8">
        <f t="shared" ref="Z84:Z90" si="64">$Z$82</f>
        <v>164730.61959695432</v>
      </c>
    </row>
    <row r="85" spans="1:26" x14ac:dyDescent="0.25">
      <c r="A85" s="127" t="s">
        <v>270</v>
      </c>
      <c r="B85" s="141"/>
      <c r="C85" s="34">
        <v>0</v>
      </c>
      <c r="D85" s="7"/>
      <c r="E85" s="7"/>
      <c r="F85" s="8"/>
      <c r="G85" s="7"/>
      <c r="H85" s="7"/>
      <c r="I85" s="7"/>
      <c r="J85" s="7">
        <f t="shared" si="60"/>
        <v>140812.42402240002</v>
      </c>
      <c r="K85" s="34">
        <v>101026.21918125002</v>
      </c>
      <c r="L85" s="7">
        <v>11163.397219528128</v>
      </c>
      <c r="M85" s="7">
        <v>10102.621918125004</v>
      </c>
      <c r="N85" s="139">
        <f t="shared" si="61"/>
        <v>146444.92098329603</v>
      </c>
      <c r="O85" s="7">
        <v>102794.17801692191</v>
      </c>
      <c r="P85" s="7">
        <v>11358.756670869872</v>
      </c>
      <c r="Q85" s="7">
        <v>10279.417801692192</v>
      </c>
      <c r="R85" s="7">
        <f t="shared" si="62"/>
        <v>152302.71782262789</v>
      </c>
      <c r="S85" s="34">
        <v>104593.07613221805</v>
      </c>
      <c r="T85" s="7">
        <v>11557.534912610094</v>
      </c>
      <c r="U85" s="7">
        <v>10459.307613221805</v>
      </c>
      <c r="V85" s="139">
        <f t="shared" si="63"/>
        <v>158394.82653553298</v>
      </c>
      <c r="W85" s="7">
        <v>106423.45496453188</v>
      </c>
      <c r="X85" s="7">
        <v>11759.791773580773</v>
      </c>
      <c r="Y85" s="7">
        <v>10642.345496453188</v>
      </c>
      <c r="Z85" s="8">
        <f t="shared" si="64"/>
        <v>164730.61959695432</v>
      </c>
    </row>
    <row r="86" spans="1:26" x14ac:dyDescent="0.25">
      <c r="A86" s="127" t="s">
        <v>270</v>
      </c>
      <c r="B86" s="141"/>
      <c r="C86" s="34">
        <v>0</v>
      </c>
      <c r="D86" s="7"/>
      <c r="E86" s="7"/>
      <c r="F86" s="8"/>
      <c r="G86" s="7"/>
      <c r="H86" s="7"/>
      <c r="I86" s="7"/>
      <c r="J86" s="7">
        <f t="shared" si="60"/>
        <v>140812.42402240002</v>
      </c>
      <c r="K86" s="34">
        <v>101026.21918125002</v>
      </c>
      <c r="L86" s="7">
        <v>11163.397219528128</v>
      </c>
      <c r="M86" s="7">
        <v>10102.621918125004</v>
      </c>
      <c r="N86" s="139">
        <f t="shared" si="61"/>
        <v>146444.92098329603</v>
      </c>
      <c r="O86" s="7">
        <v>102794.17801692191</v>
      </c>
      <c r="P86" s="7">
        <v>11358.756670869872</v>
      </c>
      <c r="Q86" s="7">
        <v>10279.417801692192</v>
      </c>
      <c r="R86" s="7">
        <f t="shared" si="62"/>
        <v>152302.71782262789</v>
      </c>
      <c r="S86" s="34">
        <v>104593.07613221805</v>
      </c>
      <c r="T86" s="7">
        <v>11557.534912610094</v>
      </c>
      <c r="U86" s="7">
        <v>10459.307613221805</v>
      </c>
      <c r="V86" s="139">
        <f t="shared" si="63"/>
        <v>158394.82653553298</v>
      </c>
      <c r="W86" s="7">
        <v>106423.45496453188</v>
      </c>
      <c r="X86" s="7">
        <v>11759.791773580773</v>
      </c>
      <c r="Y86" s="7">
        <v>10642.345496453188</v>
      </c>
      <c r="Z86" s="8">
        <f t="shared" si="64"/>
        <v>164730.61959695432</v>
      </c>
    </row>
    <row r="87" spans="1:26" x14ac:dyDescent="0.25">
      <c r="A87" s="127" t="s">
        <v>270</v>
      </c>
      <c r="B87" s="141"/>
      <c r="C87" s="34">
        <v>0</v>
      </c>
      <c r="D87" s="7"/>
      <c r="E87" s="7"/>
      <c r="F87" s="8"/>
      <c r="G87" s="7"/>
      <c r="H87" s="7"/>
      <c r="I87" s="7"/>
      <c r="J87" s="7">
        <f t="shared" si="60"/>
        <v>140812.42402240002</v>
      </c>
      <c r="K87" s="34">
        <v>101026.21918125002</v>
      </c>
      <c r="L87" s="7">
        <v>11163.397219528128</v>
      </c>
      <c r="M87" s="7">
        <v>10102.621918125004</v>
      </c>
      <c r="N87" s="139">
        <f t="shared" si="61"/>
        <v>146444.92098329603</v>
      </c>
      <c r="O87" s="7">
        <v>102794.17801692191</v>
      </c>
      <c r="P87" s="7">
        <v>11358.756670869872</v>
      </c>
      <c r="Q87" s="7">
        <v>10279.417801692192</v>
      </c>
      <c r="R87" s="7">
        <f t="shared" si="62"/>
        <v>152302.71782262789</v>
      </c>
      <c r="S87" s="34">
        <v>104593.07613221805</v>
      </c>
      <c r="T87" s="7">
        <v>11557.534912610094</v>
      </c>
      <c r="U87" s="7">
        <v>10459.307613221805</v>
      </c>
      <c r="V87" s="139">
        <f t="shared" si="63"/>
        <v>158394.82653553298</v>
      </c>
      <c r="W87" s="7">
        <v>106423.45496453188</v>
      </c>
      <c r="X87" s="7">
        <v>11759.791773580773</v>
      </c>
      <c r="Y87" s="7">
        <v>10642.345496453188</v>
      </c>
      <c r="Z87" s="8">
        <f t="shared" si="64"/>
        <v>164730.61959695432</v>
      </c>
    </row>
    <row r="88" spans="1:26" x14ac:dyDescent="0.25">
      <c r="A88" s="127" t="s">
        <v>270</v>
      </c>
      <c r="B88" s="141"/>
      <c r="C88" s="34">
        <v>0</v>
      </c>
      <c r="D88" s="7"/>
      <c r="E88" s="7"/>
      <c r="F88" s="8"/>
      <c r="G88" s="7"/>
      <c r="H88" s="7"/>
      <c r="I88" s="7"/>
      <c r="J88" s="7">
        <f t="shared" si="60"/>
        <v>140812.42402240002</v>
      </c>
      <c r="K88" s="34">
        <v>101026.21918125002</v>
      </c>
      <c r="L88" s="7">
        <v>11163.397219528128</v>
      </c>
      <c r="M88" s="7">
        <v>10102.621918125004</v>
      </c>
      <c r="N88" s="139">
        <f t="shared" si="61"/>
        <v>146444.92098329603</v>
      </c>
      <c r="O88" s="7">
        <v>102794.17801692191</v>
      </c>
      <c r="P88" s="7">
        <v>11358.756670869872</v>
      </c>
      <c r="Q88" s="7">
        <v>10279.417801692192</v>
      </c>
      <c r="R88" s="7">
        <f t="shared" si="62"/>
        <v>152302.71782262789</v>
      </c>
      <c r="S88" s="34">
        <v>104593.07613221805</v>
      </c>
      <c r="T88" s="7">
        <v>11557.534912610094</v>
      </c>
      <c r="U88" s="7">
        <v>10459.307613221805</v>
      </c>
      <c r="V88" s="139">
        <f t="shared" si="63"/>
        <v>158394.82653553298</v>
      </c>
      <c r="W88" s="7">
        <v>106423.45496453188</v>
      </c>
      <c r="X88" s="7">
        <v>11759.791773580773</v>
      </c>
      <c r="Y88" s="7">
        <v>10642.345496453188</v>
      </c>
      <c r="Z88" s="8">
        <f t="shared" si="64"/>
        <v>164730.61959695432</v>
      </c>
    </row>
    <row r="89" spans="1:26" x14ac:dyDescent="0.25">
      <c r="A89" s="127" t="s">
        <v>270</v>
      </c>
      <c r="B89" s="141"/>
      <c r="C89" s="34">
        <v>0</v>
      </c>
      <c r="D89" s="7"/>
      <c r="E89" s="7"/>
      <c r="F89" s="8"/>
      <c r="G89" s="7"/>
      <c r="H89" s="7"/>
      <c r="I89" s="7"/>
      <c r="J89" s="7">
        <f t="shared" si="60"/>
        <v>140812.42402240002</v>
      </c>
      <c r="K89" s="34">
        <v>101026.21918125002</v>
      </c>
      <c r="L89" s="7">
        <v>11163.397219528128</v>
      </c>
      <c r="M89" s="7">
        <v>10102.621918125004</v>
      </c>
      <c r="N89" s="139">
        <f t="shared" si="61"/>
        <v>146444.92098329603</v>
      </c>
      <c r="O89" s="7">
        <v>102794.17801692191</v>
      </c>
      <c r="P89" s="7">
        <v>11358.756670869872</v>
      </c>
      <c r="Q89" s="7">
        <v>10279.417801692192</v>
      </c>
      <c r="R89" s="7">
        <f t="shared" si="62"/>
        <v>152302.71782262789</v>
      </c>
      <c r="S89" s="34">
        <v>104593.07613221805</v>
      </c>
      <c r="T89" s="7">
        <v>11557.534912610094</v>
      </c>
      <c r="U89" s="7">
        <v>10459.307613221805</v>
      </c>
      <c r="V89" s="139">
        <f t="shared" si="63"/>
        <v>158394.82653553298</v>
      </c>
      <c r="W89" s="7">
        <v>106423.45496453188</v>
      </c>
      <c r="X89" s="7">
        <v>11759.791773580773</v>
      </c>
      <c r="Y89" s="7">
        <v>10642.345496453188</v>
      </c>
      <c r="Z89" s="8">
        <f t="shared" si="64"/>
        <v>164730.61959695432</v>
      </c>
    </row>
    <row r="90" spans="1:26" ht="15.75" thickBot="1" x14ac:dyDescent="0.3">
      <c r="A90" s="127" t="s">
        <v>270</v>
      </c>
      <c r="B90" s="141"/>
      <c r="C90" s="34">
        <v>0</v>
      </c>
      <c r="D90" s="7"/>
      <c r="E90" s="7"/>
      <c r="F90" s="8"/>
      <c r="G90" s="7"/>
      <c r="H90" s="7"/>
      <c r="I90" s="7"/>
      <c r="J90" s="7">
        <f t="shared" si="60"/>
        <v>140812.42402240002</v>
      </c>
      <c r="K90" s="34">
        <v>101026.21918125002</v>
      </c>
      <c r="L90" s="7">
        <v>11163.397219528128</v>
      </c>
      <c r="M90" s="7">
        <v>10102.621918125004</v>
      </c>
      <c r="N90" s="139">
        <f t="shared" si="61"/>
        <v>146444.92098329603</v>
      </c>
      <c r="O90" s="7">
        <v>102794.17801692191</v>
      </c>
      <c r="P90" s="7">
        <v>11358.756670869872</v>
      </c>
      <c r="Q90" s="7">
        <v>10279.417801692192</v>
      </c>
      <c r="R90" s="7">
        <f t="shared" si="62"/>
        <v>152302.71782262789</v>
      </c>
      <c r="S90" s="34">
        <v>104593.07613221805</v>
      </c>
      <c r="T90" s="7">
        <v>11557.534912610094</v>
      </c>
      <c r="U90" s="7">
        <v>10459.307613221805</v>
      </c>
      <c r="V90" s="139">
        <f t="shared" si="63"/>
        <v>158394.82653553298</v>
      </c>
      <c r="W90" s="7">
        <v>106423.45496453188</v>
      </c>
      <c r="X90" s="7">
        <v>11759.791773580773</v>
      </c>
      <c r="Y90" s="7">
        <v>10642.345496453188</v>
      </c>
      <c r="Z90" s="8">
        <f t="shared" si="64"/>
        <v>164730.61959695432</v>
      </c>
    </row>
    <row r="91" spans="1:26" x14ac:dyDescent="0.25">
      <c r="A91" s="26" t="s">
        <v>55</v>
      </c>
      <c r="B91" s="140">
        <v>1</v>
      </c>
      <c r="C91" s="369">
        <f>+C232*$F$4</f>
        <v>64081.68</v>
      </c>
      <c r="D91" s="28">
        <f t="shared" si="0"/>
        <v>7145.1073200000001</v>
      </c>
      <c r="E91" s="28">
        <f t="shared" si="1"/>
        <v>6408.1680000000006</v>
      </c>
      <c r="F91" s="29">
        <f>SUM(C91:E91)</f>
        <v>77634.955320000008</v>
      </c>
      <c r="G91" s="28">
        <f t="shared" si="19"/>
        <v>66644.94720000001</v>
      </c>
      <c r="H91" s="28">
        <f t="shared" si="3"/>
        <v>7430.9116128000014</v>
      </c>
      <c r="I91" s="28">
        <f t="shared" si="4"/>
        <v>6664.4947200000015</v>
      </c>
      <c r="J91" s="28">
        <f>SUM(G91:I91)</f>
        <v>80740.353532800014</v>
      </c>
      <c r="K91" s="37">
        <f t="shared" si="20"/>
        <v>69310.745088000011</v>
      </c>
      <c r="L91" s="28">
        <f t="shared" si="6"/>
        <v>7728.1480773120011</v>
      </c>
      <c r="M91" s="28">
        <f t="shared" si="7"/>
        <v>6931.0745088000012</v>
      </c>
      <c r="N91" s="138">
        <f>SUM(K91:M91)</f>
        <v>83969.967674112006</v>
      </c>
      <c r="O91" s="28">
        <f t="shared" si="21"/>
        <v>72083.174891520015</v>
      </c>
      <c r="P91" s="28">
        <f t="shared" si="9"/>
        <v>8037.2740004044817</v>
      </c>
      <c r="Q91" s="28">
        <f t="shared" si="10"/>
        <v>7208.3174891520021</v>
      </c>
      <c r="R91" s="28">
        <f>SUM(O91:Q91)</f>
        <v>87328.766381076493</v>
      </c>
      <c r="S91" s="37">
        <f t="shared" si="22"/>
        <v>74966.501887180813</v>
      </c>
      <c r="T91" s="28">
        <f t="shared" si="12"/>
        <v>8358.7649604206617</v>
      </c>
      <c r="U91" s="28">
        <f t="shared" si="13"/>
        <v>7496.6501887180821</v>
      </c>
      <c r="V91" s="138">
        <f>SUM(S91:U91)</f>
        <v>90821.917036319559</v>
      </c>
      <c r="W91" s="28">
        <f t="shared" si="23"/>
        <v>77965.161962668048</v>
      </c>
      <c r="X91" s="28">
        <f t="shared" si="15"/>
        <v>8693.1155588374877</v>
      </c>
      <c r="Y91" s="28">
        <f t="shared" si="16"/>
        <v>7796.5161962668053</v>
      </c>
      <c r="Z91" s="29">
        <f>SUM(W91:Y91)</f>
        <v>94454.793717772336</v>
      </c>
    </row>
    <row r="92" spans="1:26" x14ac:dyDescent="0.25">
      <c r="A92" s="24" t="s">
        <v>60</v>
      </c>
      <c r="B92" s="141">
        <v>2</v>
      </c>
      <c r="C92" s="370">
        <f t="shared" ref="C92:C98" si="65">+C233*$F$4</f>
        <v>66271.92</v>
      </c>
      <c r="D92" s="7">
        <f t="shared" si="0"/>
        <v>7389.3190800000002</v>
      </c>
      <c r="E92" s="7">
        <f t="shared" si="1"/>
        <v>6627.192</v>
      </c>
      <c r="F92" s="8">
        <f t="shared" ref="F92:F97" si="66">SUM(C92:E92)</f>
        <v>80288.431079999995</v>
      </c>
      <c r="G92" s="7">
        <f t="shared" si="19"/>
        <v>68922.796799999996</v>
      </c>
      <c r="H92" s="7">
        <f t="shared" si="3"/>
        <v>7684.8918432</v>
      </c>
      <c r="I92" s="7">
        <f t="shared" si="4"/>
        <v>6892.2796799999996</v>
      </c>
      <c r="J92" s="7">
        <f t="shared" ref="J92:J97" si="67">SUM(G92:I92)</f>
        <v>83499.96832320001</v>
      </c>
      <c r="K92" s="34">
        <f t="shared" si="20"/>
        <v>71679.708671999993</v>
      </c>
      <c r="L92" s="7">
        <f t="shared" si="6"/>
        <v>7992.2875169279996</v>
      </c>
      <c r="M92" s="7">
        <f t="shared" si="7"/>
        <v>7167.9708671999997</v>
      </c>
      <c r="N92" s="139">
        <f t="shared" ref="N92:N97" si="68">SUM(K92:M92)</f>
        <v>86839.967056127993</v>
      </c>
      <c r="O92" s="7">
        <f t="shared" si="21"/>
        <v>74546.897018880001</v>
      </c>
      <c r="P92" s="7">
        <f t="shared" si="9"/>
        <v>8311.979017605121</v>
      </c>
      <c r="Q92" s="7">
        <f t="shared" si="10"/>
        <v>7454.6897018880009</v>
      </c>
      <c r="R92" s="7">
        <f t="shared" ref="R92:R97" si="69">SUM(O92:Q92)</f>
        <v>90313.565738373116</v>
      </c>
      <c r="S92" s="34">
        <f t="shared" si="22"/>
        <v>77528.772899635209</v>
      </c>
      <c r="T92" s="7">
        <f t="shared" si="12"/>
        <v>8644.4581783093254</v>
      </c>
      <c r="U92" s="7">
        <f t="shared" si="13"/>
        <v>7752.8772899635214</v>
      </c>
      <c r="V92" s="139">
        <f t="shared" ref="V92:V97" si="70">SUM(S92:U92)</f>
        <v>93926.108367908062</v>
      </c>
      <c r="W92" s="7">
        <f t="shared" si="23"/>
        <v>80629.923815620627</v>
      </c>
      <c r="X92" s="7">
        <f t="shared" si="15"/>
        <v>8990.2365054417005</v>
      </c>
      <c r="Y92" s="7">
        <f t="shared" si="16"/>
        <v>8062.9923815620632</v>
      </c>
      <c r="Z92" s="8">
        <f t="shared" ref="Z92:Z97" si="71">SUM(W92:Y92)</f>
        <v>97683.152702624386</v>
      </c>
    </row>
    <row r="93" spans="1:26" x14ac:dyDescent="0.25">
      <c r="A93" s="24" t="s">
        <v>56</v>
      </c>
      <c r="B93" s="141">
        <v>3</v>
      </c>
      <c r="C93" s="370">
        <f t="shared" si="65"/>
        <v>78005.2</v>
      </c>
      <c r="D93" s="7">
        <f t="shared" si="0"/>
        <v>8697.5797999999995</v>
      </c>
      <c r="E93" s="7">
        <f t="shared" si="1"/>
        <v>7800.52</v>
      </c>
      <c r="F93" s="8">
        <f t="shared" si="66"/>
        <v>94503.299799999993</v>
      </c>
      <c r="G93" s="7">
        <f t="shared" si="19"/>
        <v>81125.407999999996</v>
      </c>
      <c r="H93" s="7">
        <f t="shared" si="3"/>
        <v>9045.4829919999993</v>
      </c>
      <c r="I93" s="7">
        <f t="shared" si="4"/>
        <v>8112.5407999999998</v>
      </c>
      <c r="J93" s="7">
        <f t="shared" si="67"/>
        <v>98283.431792000003</v>
      </c>
      <c r="K93" s="34">
        <f t="shared" si="20"/>
        <v>84370.424320000006</v>
      </c>
      <c r="L93" s="7">
        <f t="shared" si="6"/>
        <v>9407.3023116800014</v>
      </c>
      <c r="M93" s="7">
        <f t="shared" si="7"/>
        <v>8437.0424320000002</v>
      </c>
      <c r="N93" s="139">
        <f t="shared" si="68"/>
        <v>102214.76906368001</v>
      </c>
      <c r="O93" s="7">
        <f t="shared" si="21"/>
        <v>87745.241292800012</v>
      </c>
      <c r="P93" s="7">
        <f t="shared" si="9"/>
        <v>9783.5944041472012</v>
      </c>
      <c r="Q93" s="7">
        <f t="shared" si="10"/>
        <v>8774.5241292800019</v>
      </c>
      <c r="R93" s="7">
        <f t="shared" si="69"/>
        <v>106303.35982622721</v>
      </c>
      <c r="S93" s="34">
        <f t="shared" si="22"/>
        <v>91255.050944512011</v>
      </c>
      <c r="T93" s="7">
        <f t="shared" si="12"/>
        <v>10174.938180313089</v>
      </c>
      <c r="U93" s="7">
        <f t="shared" si="13"/>
        <v>9125.5050944512022</v>
      </c>
      <c r="V93" s="139">
        <f t="shared" si="70"/>
        <v>110555.49421927631</v>
      </c>
      <c r="W93" s="7">
        <f t="shared" si="23"/>
        <v>94905.252982292499</v>
      </c>
      <c r="X93" s="7">
        <f t="shared" si="15"/>
        <v>10581.935707525614</v>
      </c>
      <c r="Y93" s="7">
        <f t="shared" si="16"/>
        <v>9490.5252982292495</v>
      </c>
      <c r="Z93" s="8">
        <f t="shared" si="71"/>
        <v>114977.71398804736</v>
      </c>
    </row>
    <row r="94" spans="1:26" x14ac:dyDescent="0.25">
      <c r="A94" s="24" t="s">
        <v>57</v>
      </c>
      <c r="B94" s="141">
        <v>4</v>
      </c>
      <c r="C94" s="370">
        <f t="shared" si="65"/>
        <v>82888</v>
      </c>
      <c r="D94" s="7">
        <f t="shared" si="0"/>
        <v>9242.0120000000006</v>
      </c>
      <c r="E94" s="7">
        <f t="shared" si="1"/>
        <v>8288.8000000000011</v>
      </c>
      <c r="F94" s="8">
        <f t="shared" si="66"/>
        <v>100418.81200000001</v>
      </c>
      <c r="G94" s="7">
        <f t="shared" si="19"/>
        <v>86203.520000000004</v>
      </c>
      <c r="H94" s="7">
        <f t="shared" si="3"/>
        <v>9611.6924800000015</v>
      </c>
      <c r="I94" s="7">
        <f t="shared" si="4"/>
        <v>8620.3520000000008</v>
      </c>
      <c r="J94" s="7">
        <f t="shared" si="67"/>
        <v>104435.56448</v>
      </c>
      <c r="K94" s="34">
        <f t="shared" si="20"/>
        <v>89651.660800000012</v>
      </c>
      <c r="L94" s="7">
        <f t="shared" si="6"/>
        <v>9996.1601792000019</v>
      </c>
      <c r="M94" s="7">
        <f t="shared" si="7"/>
        <v>8965.1660800000009</v>
      </c>
      <c r="N94" s="139">
        <f t="shared" si="68"/>
        <v>108612.98705920001</v>
      </c>
      <c r="O94" s="7">
        <f t="shared" si="21"/>
        <v>93237.727232000019</v>
      </c>
      <c r="P94" s="7">
        <f t="shared" si="9"/>
        <v>10396.006586368003</v>
      </c>
      <c r="Q94" s="7">
        <f t="shared" si="10"/>
        <v>9323.7727232000016</v>
      </c>
      <c r="R94" s="7">
        <f t="shared" si="69"/>
        <v>112957.50654156803</v>
      </c>
      <c r="S94" s="34">
        <f t="shared" si="22"/>
        <v>96967.236321280026</v>
      </c>
      <c r="T94" s="7">
        <f t="shared" si="12"/>
        <v>10811.846849822723</v>
      </c>
      <c r="U94" s="7">
        <f t="shared" si="13"/>
        <v>9696.7236321280034</v>
      </c>
      <c r="V94" s="139">
        <f t="shared" si="70"/>
        <v>117475.80680323075</v>
      </c>
      <c r="W94" s="7">
        <f t="shared" si="23"/>
        <v>100845.92577413123</v>
      </c>
      <c r="X94" s="7">
        <f t="shared" si="15"/>
        <v>11244.320723815632</v>
      </c>
      <c r="Y94" s="7">
        <f t="shared" si="16"/>
        <v>10084.592577413125</v>
      </c>
      <c r="Z94" s="8">
        <f t="shared" si="71"/>
        <v>122174.83907535998</v>
      </c>
    </row>
    <row r="95" spans="1:26" x14ac:dyDescent="0.25">
      <c r="A95" s="24" t="s">
        <v>58</v>
      </c>
      <c r="B95" s="141">
        <v>5</v>
      </c>
      <c r="C95" s="370">
        <f t="shared" si="65"/>
        <v>89091.6</v>
      </c>
      <c r="D95" s="7">
        <f t="shared" si="0"/>
        <v>9933.7134000000005</v>
      </c>
      <c r="E95" s="7">
        <f t="shared" si="1"/>
        <v>8909.1600000000017</v>
      </c>
      <c r="F95" s="8">
        <f t="shared" si="66"/>
        <v>107934.47340000002</v>
      </c>
      <c r="G95" s="7">
        <f t="shared" si="19"/>
        <v>92655.26400000001</v>
      </c>
      <c r="H95" s="7">
        <f t="shared" si="3"/>
        <v>10331.061936000002</v>
      </c>
      <c r="I95" s="7">
        <f t="shared" si="4"/>
        <v>9265.5264000000006</v>
      </c>
      <c r="J95" s="7">
        <f t="shared" si="67"/>
        <v>112251.85233600001</v>
      </c>
      <c r="K95" s="34">
        <f t="shared" si="20"/>
        <v>96361.474560000017</v>
      </c>
      <c r="L95" s="7">
        <f t="shared" si="6"/>
        <v>10744.304413440002</v>
      </c>
      <c r="M95" s="7">
        <f t="shared" si="7"/>
        <v>9636.1474560000024</v>
      </c>
      <c r="N95" s="139">
        <f t="shared" si="68"/>
        <v>116741.92642944002</v>
      </c>
      <c r="O95" s="7">
        <f t="shared" si="21"/>
        <v>100215.93354240002</v>
      </c>
      <c r="P95" s="7">
        <f t="shared" si="9"/>
        <v>11174.076589977602</v>
      </c>
      <c r="Q95" s="7">
        <f t="shared" si="10"/>
        <v>10021.593354240002</v>
      </c>
      <c r="R95" s="7">
        <f t="shared" si="69"/>
        <v>121411.60348661762</v>
      </c>
      <c r="S95" s="34">
        <f t="shared" si="22"/>
        <v>104224.57088409601</v>
      </c>
      <c r="T95" s="7">
        <f t="shared" si="12"/>
        <v>11621.039653576705</v>
      </c>
      <c r="U95" s="7">
        <f t="shared" si="13"/>
        <v>10422.457088409603</v>
      </c>
      <c r="V95" s="139">
        <f t="shared" si="70"/>
        <v>126268.06762608232</v>
      </c>
      <c r="W95" s="7">
        <f t="shared" si="23"/>
        <v>108393.55371945986</v>
      </c>
      <c r="X95" s="7">
        <f t="shared" si="15"/>
        <v>12085.881239719774</v>
      </c>
      <c r="Y95" s="7">
        <f t="shared" si="16"/>
        <v>10839.355371945987</v>
      </c>
      <c r="Z95" s="8">
        <f t="shared" si="71"/>
        <v>131318.79033112561</v>
      </c>
    </row>
    <row r="96" spans="1:26" x14ac:dyDescent="0.25">
      <c r="A96" s="24" t="s">
        <v>61</v>
      </c>
      <c r="B96" s="141">
        <v>6</v>
      </c>
      <c r="C96" s="370">
        <f t="shared" si="65"/>
        <v>95293.12000000001</v>
      </c>
      <c r="D96" s="7">
        <f t="shared" si="0"/>
        <v>10625.182880000002</v>
      </c>
      <c r="E96" s="7">
        <f t="shared" si="1"/>
        <v>9529.3120000000017</v>
      </c>
      <c r="F96" s="8">
        <f t="shared" si="66"/>
        <v>115447.61488000002</v>
      </c>
      <c r="G96" s="7">
        <f t="shared" si="19"/>
        <v>99104.844800000021</v>
      </c>
      <c r="H96" s="7">
        <f t="shared" si="3"/>
        <v>11050.190195200003</v>
      </c>
      <c r="I96" s="7">
        <f t="shared" si="4"/>
        <v>9910.4844800000028</v>
      </c>
      <c r="J96" s="7">
        <f t="shared" si="67"/>
        <v>120065.51947520002</v>
      </c>
      <c r="K96" s="34">
        <f t="shared" si="20"/>
        <v>103069.03859200003</v>
      </c>
      <c r="L96" s="7">
        <f t="shared" si="6"/>
        <v>11492.197803008003</v>
      </c>
      <c r="M96" s="7">
        <f t="shared" si="7"/>
        <v>10306.903859200003</v>
      </c>
      <c r="N96" s="139">
        <f t="shared" si="68"/>
        <v>124868.14025420803</v>
      </c>
      <c r="O96" s="7">
        <f t="shared" si="21"/>
        <v>107191.80013568004</v>
      </c>
      <c r="P96" s="7">
        <f t="shared" si="9"/>
        <v>11951.885715128325</v>
      </c>
      <c r="Q96" s="7">
        <f t="shared" si="10"/>
        <v>10719.180013568004</v>
      </c>
      <c r="R96" s="7">
        <f t="shared" si="69"/>
        <v>129862.86586437638</v>
      </c>
      <c r="S96" s="34">
        <f t="shared" si="22"/>
        <v>111479.47214110724</v>
      </c>
      <c r="T96" s="7">
        <f t="shared" si="12"/>
        <v>12429.961143733457</v>
      </c>
      <c r="U96" s="7">
        <f t="shared" si="13"/>
        <v>11147.947214110725</v>
      </c>
      <c r="V96" s="139">
        <f t="shared" si="70"/>
        <v>135057.38049895142</v>
      </c>
      <c r="W96" s="7">
        <f t="shared" si="23"/>
        <v>115938.65102675153</v>
      </c>
      <c r="X96" s="7">
        <f t="shared" si="15"/>
        <v>12927.159589482795</v>
      </c>
      <c r="Y96" s="7">
        <f t="shared" si="16"/>
        <v>11593.865102675154</v>
      </c>
      <c r="Z96" s="8">
        <f t="shared" si="71"/>
        <v>140459.67571890948</v>
      </c>
    </row>
    <row r="97" spans="1:26" x14ac:dyDescent="0.25">
      <c r="A97" s="24" t="s">
        <v>59</v>
      </c>
      <c r="B97" s="141">
        <v>7</v>
      </c>
      <c r="C97" s="370">
        <f t="shared" si="65"/>
        <v>101474.88</v>
      </c>
      <c r="D97" s="7">
        <f>C97*$F$2</f>
        <v>11314.449120000001</v>
      </c>
      <c r="E97" s="7">
        <f t="shared" si="1"/>
        <v>10147.488000000001</v>
      </c>
      <c r="F97" s="8">
        <f t="shared" si="66"/>
        <v>122936.81712000001</v>
      </c>
      <c r="G97" s="7">
        <f t="shared" si="19"/>
        <v>105533.87520000001</v>
      </c>
      <c r="H97" s="7">
        <f>G97*$F$2</f>
        <v>11767.027084800002</v>
      </c>
      <c r="I97" s="7">
        <f t="shared" si="4"/>
        <v>10553.387520000002</v>
      </c>
      <c r="J97" s="7">
        <f t="shared" si="67"/>
        <v>127854.28980480002</v>
      </c>
      <c r="K97" s="34">
        <f t="shared" si="20"/>
        <v>109755.23020800001</v>
      </c>
      <c r="L97" s="7">
        <f>K97*$F$2</f>
        <v>12237.708168192001</v>
      </c>
      <c r="M97" s="7">
        <f t="shared" si="7"/>
        <v>10975.523020800001</v>
      </c>
      <c r="N97" s="139">
        <f t="shared" si="68"/>
        <v>132968.461396992</v>
      </c>
      <c r="O97" s="7">
        <f t="shared" si="21"/>
        <v>114145.43941632002</v>
      </c>
      <c r="P97" s="7">
        <f>O97*$F$2</f>
        <v>12727.216494919683</v>
      </c>
      <c r="Q97" s="7">
        <f t="shared" si="10"/>
        <v>11414.543941632002</v>
      </c>
      <c r="R97" s="7">
        <f t="shared" si="69"/>
        <v>138287.19985287171</v>
      </c>
      <c r="S97" s="34">
        <f t="shared" si="22"/>
        <v>118711.25699297282</v>
      </c>
      <c r="T97" s="7">
        <f>S97*$F$2</f>
        <v>13236.30515471647</v>
      </c>
      <c r="U97" s="7">
        <f t="shared" si="13"/>
        <v>11871.125699297283</v>
      </c>
      <c r="V97" s="139">
        <f t="shared" si="70"/>
        <v>143818.68784698658</v>
      </c>
      <c r="W97" s="7">
        <f t="shared" si="23"/>
        <v>123459.70727269174</v>
      </c>
      <c r="X97" s="7">
        <f>W97*$F$2</f>
        <v>13765.757360905129</v>
      </c>
      <c r="Y97" s="7">
        <f t="shared" si="16"/>
        <v>12345.970727269174</v>
      </c>
      <c r="Z97" s="8">
        <f t="shared" si="71"/>
        <v>149571.43536086602</v>
      </c>
    </row>
    <row r="98" spans="1:26" x14ac:dyDescent="0.25">
      <c r="A98" s="127" t="s">
        <v>270</v>
      </c>
      <c r="B98" s="141"/>
      <c r="C98" s="370">
        <f t="shared" si="65"/>
        <v>0</v>
      </c>
      <c r="D98" s="7"/>
      <c r="E98" s="7"/>
      <c r="F98" s="8"/>
      <c r="G98" s="7"/>
      <c r="H98" s="7"/>
      <c r="I98" s="7"/>
      <c r="J98" s="7">
        <f>$J$97</f>
        <v>127854.28980480002</v>
      </c>
      <c r="K98" s="34">
        <v>91729.169056250015</v>
      </c>
      <c r="L98" s="7">
        <v>10136.073180715626</v>
      </c>
      <c r="M98" s="7">
        <v>9172.9169056250012</v>
      </c>
      <c r="N98" s="139">
        <f>$N$97</f>
        <v>132968.461396992</v>
      </c>
      <c r="O98" s="7">
        <v>93334.429514734395</v>
      </c>
      <c r="P98" s="7">
        <v>10313.454461378151</v>
      </c>
      <c r="Q98" s="7">
        <v>9333.4429514734402</v>
      </c>
      <c r="R98" s="7">
        <f>$R$97</f>
        <v>138287.19985287171</v>
      </c>
      <c r="S98" s="34">
        <v>94967.782031242255</v>
      </c>
      <c r="T98" s="7">
        <v>10493.939914452269</v>
      </c>
      <c r="U98" s="7">
        <v>9496.7782031242259</v>
      </c>
      <c r="V98" s="139">
        <f>$V$97</f>
        <v>143818.68784698658</v>
      </c>
      <c r="W98" s="7">
        <v>96629.718216788999</v>
      </c>
      <c r="X98" s="7">
        <v>10677.583862955184</v>
      </c>
      <c r="Y98" s="7">
        <v>9662.9718216789006</v>
      </c>
      <c r="Z98" s="8">
        <f>$Z$97</f>
        <v>149571.43536086602</v>
      </c>
    </row>
    <row r="99" spans="1:26" x14ac:dyDescent="0.25">
      <c r="A99" s="127" t="s">
        <v>270</v>
      </c>
      <c r="B99" s="141"/>
      <c r="C99" s="34">
        <v>0</v>
      </c>
      <c r="D99" s="7"/>
      <c r="E99" s="7"/>
      <c r="F99" s="8"/>
      <c r="G99" s="7"/>
      <c r="H99" s="7"/>
      <c r="I99" s="7"/>
      <c r="J99" s="7">
        <f t="shared" ref="J99:J104" si="72">$J$97</f>
        <v>127854.28980480002</v>
      </c>
      <c r="K99" s="34">
        <v>91729.169056250015</v>
      </c>
      <c r="L99" s="7">
        <v>10136.073180715626</v>
      </c>
      <c r="M99" s="7">
        <v>9172.9169056250012</v>
      </c>
      <c r="N99" s="139">
        <f t="shared" ref="N99:N104" si="73">$N$97</f>
        <v>132968.461396992</v>
      </c>
      <c r="O99" s="7">
        <v>93334.429514734395</v>
      </c>
      <c r="P99" s="7">
        <v>10313.454461378151</v>
      </c>
      <c r="Q99" s="7">
        <v>9333.4429514734402</v>
      </c>
      <c r="R99" s="7">
        <f t="shared" ref="R99:R104" si="74">$R$97</f>
        <v>138287.19985287171</v>
      </c>
      <c r="S99" s="34">
        <v>94967.782031242255</v>
      </c>
      <c r="T99" s="7">
        <v>10493.939914452269</v>
      </c>
      <c r="U99" s="7">
        <v>9496.7782031242259</v>
      </c>
      <c r="V99" s="139">
        <f t="shared" ref="V99:V104" si="75">$V$97</f>
        <v>143818.68784698658</v>
      </c>
      <c r="W99" s="7">
        <v>96629.718216788999</v>
      </c>
      <c r="X99" s="7">
        <v>10677.583862955184</v>
      </c>
      <c r="Y99" s="7">
        <v>9662.9718216789006</v>
      </c>
      <c r="Z99" s="8">
        <f t="shared" ref="Z99:Z104" si="76">$Z$97</f>
        <v>149571.43536086602</v>
      </c>
    </row>
    <row r="100" spans="1:26" x14ac:dyDescent="0.25">
      <c r="A100" s="127" t="s">
        <v>270</v>
      </c>
      <c r="B100" s="141"/>
      <c r="C100" s="34">
        <v>0</v>
      </c>
      <c r="D100" s="7"/>
      <c r="E100" s="7"/>
      <c r="F100" s="8"/>
      <c r="G100" s="7"/>
      <c r="H100" s="7"/>
      <c r="I100" s="7"/>
      <c r="J100" s="7">
        <f t="shared" si="72"/>
        <v>127854.28980480002</v>
      </c>
      <c r="K100" s="34">
        <v>91729.169056250015</v>
      </c>
      <c r="L100" s="7">
        <v>10136.073180715626</v>
      </c>
      <c r="M100" s="7">
        <v>9172.9169056250012</v>
      </c>
      <c r="N100" s="139">
        <f t="shared" si="73"/>
        <v>132968.461396992</v>
      </c>
      <c r="O100" s="7">
        <v>93334.429514734395</v>
      </c>
      <c r="P100" s="7">
        <v>10313.454461378151</v>
      </c>
      <c r="Q100" s="7">
        <v>9333.4429514734402</v>
      </c>
      <c r="R100" s="7">
        <f t="shared" si="74"/>
        <v>138287.19985287171</v>
      </c>
      <c r="S100" s="34">
        <v>94967.782031242255</v>
      </c>
      <c r="T100" s="7">
        <v>10493.939914452269</v>
      </c>
      <c r="U100" s="7">
        <v>9496.7782031242259</v>
      </c>
      <c r="V100" s="139">
        <f t="shared" si="75"/>
        <v>143818.68784698658</v>
      </c>
      <c r="W100" s="7">
        <v>96629.718216788999</v>
      </c>
      <c r="X100" s="7">
        <v>10677.583862955184</v>
      </c>
      <c r="Y100" s="7">
        <v>9662.9718216789006</v>
      </c>
      <c r="Z100" s="8">
        <f t="shared" si="76"/>
        <v>149571.43536086602</v>
      </c>
    </row>
    <row r="101" spans="1:26" x14ac:dyDescent="0.25">
      <c r="A101" s="127" t="s">
        <v>270</v>
      </c>
      <c r="B101" s="141"/>
      <c r="C101" s="34">
        <v>0</v>
      </c>
      <c r="D101" s="7"/>
      <c r="E101" s="7"/>
      <c r="F101" s="8"/>
      <c r="G101" s="7"/>
      <c r="H101" s="7"/>
      <c r="I101" s="7"/>
      <c r="J101" s="7">
        <f t="shared" si="72"/>
        <v>127854.28980480002</v>
      </c>
      <c r="K101" s="34">
        <v>91729.169056250015</v>
      </c>
      <c r="L101" s="7">
        <v>10136.073180715626</v>
      </c>
      <c r="M101" s="7">
        <v>9172.9169056250012</v>
      </c>
      <c r="N101" s="139">
        <f t="shared" si="73"/>
        <v>132968.461396992</v>
      </c>
      <c r="O101" s="7">
        <v>93334.429514734395</v>
      </c>
      <c r="P101" s="7">
        <v>10313.454461378151</v>
      </c>
      <c r="Q101" s="7">
        <v>9333.4429514734402</v>
      </c>
      <c r="R101" s="7">
        <f t="shared" si="74"/>
        <v>138287.19985287171</v>
      </c>
      <c r="S101" s="34">
        <v>94967.782031242255</v>
      </c>
      <c r="T101" s="7">
        <v>10493.939914452269</v>
      </c>
      <c r="U101" s="7">
        <v>9496.7782031242259</v>
      </c>
      <c r="V101" s="139">
        <f t="shared" si="75"/>
        <v>143818.68784698658</v>
      </c>
      <c r="W101" s="7">
        <v>96629.718216788999</v>
      </c>
      <c r="X101" s="7">
        <v>10677.583862955184</v>
      </c>
      <c r="Y101" s="7">
        <v>9662.9718216789006</v>
      </c>
      <c r="Z101" s="8">
        <f t="shared" si="76"/>
        <v>149571.43536086602</v>
      </c>
    </row>
    <row r="102" spans="1:26" x14ac:dyDescent="0.25">
      <c r="A102" s="127" t="s">
        <v>270</v>
      </c>
      <c r="B102" s="141"/>
      <c r="C102" s="34">
        <v>0</v>
      </c>
      <c r="D102" s="7"/>
      <c r="E102" s="7"/>
      <c r="F102" s="8"/>
      <c r="G102" s="7"/>
      <c r="H102" s="7"/>
      <c r="I102" s="7"/>
      <c r="J102" s="7">
        <f t="shared" si="72"/>
        <v>127854.28980480002</v>
      </c>
      <c r="K102" s="34">
        <v>91729.169056250015</v>
      </c>
      <c r="L102" s="7">
        <v>10136.073180715626</v>
      </c>
      <c r="M102" s="7">
        <v>9172.9169056250012</v>
      </c>
      <c r="N102" s="139">
        <f t="shared" si="73"/>
        <v>132968.461396992</v>
      </c>
      <c r="O102" s="7">
        <v>93334.429514734395</v>
      </c>
      <c r="P102" s="7">
        <v>10313.454461378151</v>
      </c>
      <c r="Q102" s="7">
        <v>9333.4429514734402</v>
      </c>
      <c r="R102" s="7">
        <f t="shared" si="74"/>
        <v>138287.19985287171</v>
      </c>
      <c r="S102" s="34">
        <v>94967.782031242255</v>
      </c>
      <c r="T102" s="7">
        <v>10493.939914452269</v>
      </c>
      <c r="U102" s="7">
        <v>9496.7782031242259</v>
      </c>
      <c r="V102" s="139">
        <f t="shared" si="75"/>
        <v>143818.68784698658</v>
      </c>
      <c r="W102" s="7">
        <v>96629.718216788999</v>
      </c>
      <c r="X102" s="7">
        <v>10677.583862955184</v>
      </c>
      <c r="Y102" s="7">
        <v>9662.9718216789006</v>
      </c>
      <c r="Z102" s="8">
        <f t="shared" si="76"/>
        <v>149571.43536086602</v>
      </c>
    </row>
    <row r="103" spans="1:26" x14ac:dyDescent="0.25">
      <c r="A103" s="127" t="s">
        <v>270</v>
      </c>
      <c r="B103" s="141"/>
      <c r="C103" s="34">
        <v>0</v>
      </c>
      <c r="D103" s="7"/>
      <c r="E103" s="7"/>
      <c r="F103" s="8"/>
      <c r="G103" s="7"/>
      <c r="H103" s="7"/>
      <c r="I103" s="7"/>
      <c r="J103" s="7">
        <f t="shared" si="72"/>
        <v>127854.28980480002</v>
      </c>
      <c r="K103" s="34">
        <v>91729.169056250015</v>
      </c>
      <c r="L103" s="7">
        <v>10136.073180715626</v>
      </c>
      <c r="M103" s="7">
        <v>9172.9169056250012</v>
      </c>
      <c r="N103" s="139">
        <f t="shared" si="73"/>
        <v>132968.461396992</v>
      </c>
      <c r="O103" s="7">
        <v>93334.429514734395</v>
      </c>
      <c r="P103" s="7">
        <v>10313.454461378151</v>
      </c>
      <c r="Q103" s="7">
        <v>9333.4429514734402</v>
      </c>
      <c r="R103" s="7">
        <f t="shared" si="74"/>
        <v>138287.19985287171</v>
      </c>
      <c r="S103" s="34">
        <v>94967.782031242255</v>
      </c>
      <c r="T103" s="7">
        <v>10493.939914452269</v>
      </c>
      <c r="U103" s="7">
        <v>9496.7782031242259</v>
      </c>
      <c r="V103" s="139">
        <f t="shared" si="75"/>
        <v>143818.68784698658</v>
      </c>
      <c r="W103" s="7">
        <v>96629.718216788999</v>
      </c>
      <c r="X103" s="7">
        <v>10677.583862955184</v>
      </c>
      <c r="Y103" s="7">
        <v>9662.9718216789006</v>
      </c>
      <c r="Z103" s="8">
        <f t="shared" si="76"/>
        <v>149571.43536086602</v>
      </c>
    </row>
    <row r="104" spans="1:26" ht="15.75" thickBot="1" x14ac:dyDescent="0.3">
      <c r="A104" s="128" t="s">
        <v>270</v>
      </c>
      <c r="B104" s="142"/>
      <c r="C104" s="35">
        <v>0</v>
      </c>
      <c r="D104" s="10"/>
      <c r="E104" s="10"/>
      <c r="F104" s="11"/>
      <c r="G104" s="10"/>
      <c r="H104" s="10"/>
      <c r="I104" s="10"/>
      <c r="J104" s="7">
        <f t="shared" si="72"/>
        <v>127854.28980480002</v>
      </c>
      <c r="K104" s="35">
        <v>91729.169056250015</v>
      </c>
      <c r="L104" s="10">
        <v>10136.073180715626</v>
      </c>
      <c r="M104" s="10">
        <v>9172.9169056250012</v>
      </c>
      <c r="N104" s="139">
        <f t="shared" si="73"/>
        <v>132968.461396992</v>
      </c>
      <c r="O104" s="10">
        <v>93334.429514734395</v>
      </c>
      <c r="P104" s="10">
        <v>10313.454461378151</v>
      </c>
      <c r="Q104" s="10">
        <v>9333.4429514734402</v>
      </c>
      <c r="R104" s="7">
        <f t="shared" si="74"/>
        <v>138287.19985287171</v>
      </c>
      <c r="S104" s="35">
        <v>94967.782031242255</v>
      </c>
      <c r="T104" s="10">
        <v>10493.939914452269</v>
      </c>
      <c r="U104" s="10">
        <v>9496.7782031242259</v>
      </c>
      <c r="V104" s="139">
        <f t="shared" si="75"/>
        <v>143818.68784698658</v>
      </c>
      <c r="W104" s="10">
        <v>96629.718216788999</v>
      </c>
      <c r="X104" s="10">
        <v>10677.583862955184</v>
      </c>
      <c r="Y104" s="10">
        <v>9662.9718216789006</v>
      </c>
      <c r="Z104" s="8">
        <f t="shared" si="76"/>
        <v>149571.43536086602</v>
      </c>
    </row>
    <row r="105" spans="1:26" x14ac:dyDescent="0.25">
      <c r="A105" s="24" t="s">
        <v>62</v>
      </c>
      <c r="B105" s="141">
        <v>1</v>
      </c>
      <c r="C105" s="369">
        <f>+C246*$F$4</f>
        <v>60987.68</v>
      </c>
      <c r="D105" s="7">
        <f>C105*$F$2</f>
        <v>6800.1263200000003</v>
      </c>
      <c r="E105" s="7">
        <f t="shared" si="1"/>
        <v>6098.768</v>
      </c>
      <c r="F105" s="8">
        <f>SUM(C105:E105)</f>
        <v>73886.57432</v>
      </c>
      <c r="G105" s="7">
        <f t="shared" si="19"/>
        <v>63427.1872</v>
      </c>
      <c r="H105" s="7">
        <f>G105*$F$2</f>
        <v>7072.1313728000005</v>
      </c>
      <c r="I105" s="7">
        <f t="shared" si="4"/>
        <v>6342.7187200000008</v>
      </c>
      <c r="J105" s="7">
        <f>SUM(G105:I105)</f>
        <v>76842.0372928</v>
      </c>
      <c r="K105" s="34">
        <f t="shared" si="20"/>
        <v>65964.274688000005</v>
      </c>
      <c r="L105" s="7">
        <f>K105*$F$2</f>
        <v>7355.0166277120006</v>
      </c>
      <c r="M105" s="7">
        <f t="shared" si="7"/>
        <v>6596.4274688000005</v>
      </c>
      <c r="N105" s="139">
        <f>SUM(K105:M105)</f>
        <v>79915.718784512006</v>
      </c>
      <c r="O105" s="7">
        <f t="shared" si="21"/>
        <v>68602.845675520002</v>
      </c>
      <c r="P105" s="7">
        <f>O105*$F$2</f>
        <v>7649.21729282048</v>
      </c>
      <c r="Q105" s="7">
        <f t="shared" si="10"/>
        <v>6860.2845675520002</v>
      </c>
      <c r="R105" s="7">
        <f>SUM(O105:Q105)</f>
        <v>83112.347535892477</v>
      </c>
      <c r="S105" s="34">
        <f t="shared" si="22"/>
        <v>71346.959502540805</v>
      </c>
      <c r="T105" s="7">
        <f>S105*$F$2</f>
        <v>7955.1859845333001</v>
      </c>
      <c r="U105" s="7">
        <f t="shared" si="13"/>
        <v>7134.6959502540813</v>
      </c>
      <c r="V105" s="139">
        <f>SUM(S105:U105)</f>
        <v>86436.841437328185</v>
      </c>
      <c r="W105" s="7">
        <f t="shared" si="23"/>
        <v>74200.837882642445</v>
      </c>
      <c r="X105" s="7">
        <f>W105*$F$2</f>
        <v>8273.3934239146329</v>
      </c>
      <c r="Y105" s="7">
        <f t="shared" si="16"/>
        <v>7420.0837882642445</v>
      </c>
      <c r="Z105" s="8">
        <f>SUM(W105:Y105)</f>
        <v>89894.31509482133</v>
      </c>
    </row>
    <row r="106" spans="1:26" x14ac:dyDescent="0.25">
      <c r="A106" s="24" t="s">
        <v>63</v>
      </c>
      <c r="B106" s="141">
        <v>2</v>
      </c>
      <c r="C106" s="370">
        <f t="shared" ref="C106:C112" si="77">+C247*$F$4</f>
        <v>63058.32</v>
      </c>
      <c r="D106" s="7">
        <f>C106*$F$2</f>
        <v>7031.0026800000005</v>
      </c>
      <c r="E106" s="7">
        <f t="shared" si="1"/>
        <v>6305.8320000000003</v>
      </c>
      <c r="F106" s="8">
        <f t="shared" ref="F106:F111" si="78">SUM(C106:E106)</f>
        <v>76395.154679999992</v>
      </c>
      <c r="G106" s="7">
        <f t="shared" si="19"/>
        <v>65580.652799999996</v>
      </c>
      <c r="H106" s="7">
        <f>G106*$F$2</f>
        <v>7312.2427871999998</v>
      </c>
      <c r="I106" s="7">
        <f t="shared" si="4"/>
        <v>6558.0652799999998</v>
      </c>
      <c r="J106" s="7">
        <f t="shared" ref="J106:J111" si="79">SUM(G106:I106)</f>
        <v>79450.960867199989</v>
      </c>
      <c r="K106" s="34">
        <f t="shared" si="20"/>
        <v>68203.878912</v>
      </c>
      <c r="L106" s="7">
        <f>K106*$F$2</f>
        <v>7604.7324986880003</v>
      </c>
      <c r="M106" s="7">
        <f t="shared" si="7"/>
        <v>6820.3878912</v>
      </c>
      <c r="N106" s="139">
        <f t="shared" ref="N106:N111" si="80">SUM(K106:M106)</f>
        <v>82628.99930188799</v>
      </c>
      <c r="O106" s="7">
        <f t="shared" si="21"/>
        <v>70932.034068480003</v>
      </c>
      <c r="P106" s="7">
        <f>O106*$F$2</f>
        <v>7908.9217986355206</v>
      </c>
      <c r="Q106" s="7">
        <f t="shared" si="10"/>
        <v>7093.2034068480007</v>
      </c>
      <c r="R106" s="7">
        <f t="shared" ref="R106:R111" si="81">SUM(O106:Q106)</f>
        <v>85934.159273963523</v>
      </c>
      <c r="S106" s="34">
        <f t="shared" si="22"/>
        <v>73769.315431219205</v>
      </c>
      <c r="T106" s="7">
        <f>S106*$F$2</f>
        <v>8225.2786705809413</v>
      </c>
      <c r="U106" s="7">
        <f t="shared" si="13"/>
        <v>7376.9315431219211</v>
      </c>
      <c r="V106" s="139">
        <f t="shared" ref="V106:V111" si="82">SUM(S106:U106)</f>
        <v>89371.525644922061</v>
      </c>
      <c r="W106" s="7">
        <f t="shared" si="23"/>
        <v>76720.08804846798</v>
      </c>
      <c r="X106" s="7">
        <f>W106*$F$2</f>
        <v>8554.2898174041802</v>
      </c>
      <c r="Y106" s="7">
        <f t="shared" si="16"/>
        <v>7672.0088048467987</v>
      </c>
      <c r="Z106" s="8">
        <f t="shared" ref="Z106:Z111" si="83">SUM(W106:Y106)</f>
        <v>92946.386670718959</v>
      </c>
    </row>
    <row r="107" spans="1:26" x14ac:dyDescent="0.25">
      <c r="A107" s="24" t="s">
        <v>64</v>
      </c>
      <c r="B107" s="141">
        <v>3</v>
      </c>
      <c r="C107" s="370">
        <f t="shared" si="77"/>
        <v>74221.680000000008</v>
      </c>
      <c r="D107" s="7">
        <f>C107*$F$2</f>
        <v>8275.7173200000016</v>
      </c>
      <c r="E107" s="7">
        <f t="shared" si="1"/>
        <v>7422.1680000000015</v>
      </c>
      <c r="F107" s="8">
        <f t="shared" si="78"/>
        <v>89919.565320000009</v>
      </c>
      <c r="G107" s="7">
        <f t="shared" si="19"/>
        <v>77190.547200000015</v>
      </c>
      <c r="H107" s="7">
        <f>G107*$F$2</f>
        <v>8606.7460128000021</v>
      </c>
      <c r="I107" s="7">
        <f t="shared" si="4"/>
        <v>7719.0547200000019</v>
      </c>
      <c r="J107" s="7">
        <f t="shared" si="79"/>
        <v>93516.347932800025</v>
      </c>
      <c r="K107" s="34">
        <f t="shared" si="20"/>
        <v>80278.169088000024</v>
      </c>
      <c r="L107" s="7">
        <f>K107*$F$2</f>
        <v>8951.0158533120029</v>
      </c>
      <c r="M107" s="7">
        <f t="shared" si="7"/>
        <v>8027.8169088000031</v>
      </c>
      <c r="N107" s="139">
        <f t="shared" si="80"/>
        <v>97257.001850112021</v>
      </c>
      <c r="O107" s="7">
        <f t="shared" si="21"/>
        <v>83489.29585152003</v>
      </c>
      <c r="P107" s="7">
        <f>O107*$F$2</f>
        <v>9309.0564874444826</v>
      </c>
      <c r="Q107" s="7">
        <f t="shared" si="10"/>
        <v>8348.9295851520037</v>
      </c>
      <c r="R107" s="7">
        <f t="shared" si="81"/>
        <v>101147.28192411651</v>
      </c>
      <c r="S107" s="34">
        <f t="shared" si="22"/>
        <v>86828.86768558083</v>
      </c>
      <c r="T107" s="7">
        <f>S107*$F$2</f>
        <v>9681.4187469422632</v>
      </c>
      <c r="U107" s="7">
        <f t="shared" si="13"/>
        <v>8682.8867685580826</v>
      </c>
      <c r="V107" s="139">
        <f t="shared" si="82"/>
        <v>105193.17320108117</v>
      </c>
      <c r="W107" s="7">
        <f t="shared" si="23"/>
        <v>90302.022393004067</v>
      </c>
      <c r="X107" s="7">
        <f>W107*$F$2</f>
        <v>10068.675496819953</v>
      </c>
      <c r="Y107" s="7">
        <f t="shared" si="16"/>
        <v>9030.2022393004063</v>
      </c>
      <c r="Z107" s="8">
        <f t="shared" si="83"/>
        <v>109400.90012912442</v>
      </c>
    </row>
    <row r="108" spans="1:26" x14ac:dyDescent="0.25">
      <c r="A108" s="24" t="s">
        <v>65</v>
      </c>
      <c r="B108" s="141">
        <v>4</v>
      </c>
      <c r="C108" s="370">
        <f t="shared" si="77"/>
        <v>80055.040000000008</v>
      </c>
      <c r="D108" s="7">
        <f>C108*$F$2</f>
        <v>8926.1369600000016</v>
      </c>
      <c r="E108" s="7">
        <f t="shared" si="1"/>
        <v>8005.5040000000008</v>
      </c>
      <c r="F108" s="8">
        <f t="shared" si="78"/>
        <v>96986.680960000012</v>
      </c>
      <c r="G108" s="7">
        <f t="shared" si="19"/>
        <v>83257.241600000008</v>
      </c>
      <c r="H108" s="7">
        <f>G108*$F$2</f>
        <v>9283.182438400001</v>
      </c>
      <c r="I108" s="7">
        <f t="shared" si="4"/>
        <v>8325.7241600000016</v>
      </c>
      <c r="J108" s="7">
        <f t="shared" si="79"/>
        <v>100866.14819840001</v>
      </c>
      <c r="K108" s="34">
        <f t="shared" si="20"/>
        <v>86587.531264000005</v>
      </c>
      <c r="L108" s="7">
        <f>K108*$F$2</f>
        <v>9654.5097359360007</v>
      </c>
      <c r="M108" s="7">
        <f t="shared" si="7"/>
        <v>8658.7531264000008</v>
      </c>
      <c r="N108" s="139">
        <f t="shared" si="80"/>
        <v>104900.794126336</v>
      </c>
      <c r="O108" s="7">
        <f t="shared" si="21"/>
        <v>90051.032514560007</v>
      </c>
      <c r="P108" s="7">
        <f>O108*$F$2</f>
        <v>10040.690125373441</v>
      </c>
      <c r="Q108" s="7">
        <f t="shared" si="10"/>
        <v>9005.1032514560011</v>
      </c>
      <c r="R108" s="7">
        <f t="shared" si="81"/>
        <v>109096.82589138945</v>
      </c>
      <c r="S108" s="34">
        <f t="shared" si="22"/>
        <v>93653.073815142416</v>
      </c>
      <c r="T108" s="7">
        <f>S108*$F$2</f>
        <v>10442.31773038838</v>
      </c>
      <c r="U108" s="7">
        <f t="shared" si="13"/>
        <v>9365.3073815142416</v>
      </c>
      <c r="V108" s="139">
        <f t="shared" si="82"/>
        <v>113460.69892704504</v>
      </c>
      <c r="W108" s="7">
        <f t="shared" si="23"/>
        <v>97399.196767748115</v>
      </c>
      <c r="X108" s="7">
        <f>W108*$F$2</f>
        <v>10860.010439603915</v>
      </c>
      <c r="Y108" s="7">
        <f t="shared" si="16"/>
        <v>9739.9196767748126</v>
      </c>
      <c r="Z108" s="8">
        <f t="shared" si="83"/>
        <v>117999.12688412683</v>
      </c>
    </row>
    <row r="109" spans="1:26" x14ac:dyDescent="0.25">
      <c r="A109" s="24" t="s">
        <v>66</v>
      </c>
      <c r="B109" s="141">
        <v>5</v>
      </c>
      <c r="C109" s="370">
        <f t="shared" si="77"/>
        <v>84637.28</v>
      </c>
      <c r="D109" s="7">
        <f t="shared" ref="D109:D131" si="84">C109*$F$2</f>
        <v>9437.0567200000005</v>
      </c>
      <c r="E109" s="7">
        <f t="shared" si="1"/>
        <v>8463.728000000001</v>
      </c>
      <c r="F109" s="8">
        <f t="shared" si="78"/>
        <v>102538.06471999999</v>
      </c>
      <c r="G109" s="7">
        <f t="shared" si="19"/>
        <v>88022.771200000003</v>
      </c>
      <c r="H109" s="7">
        <f t="shared" ref="H109:H131" si="85">G109*$F$2</f>
        <v>9814.5389888000009</v>
      </c>
      <c r="I109" s="7">
        <f t="shared" si="4"/>
        <v>8802.2771200000007</v>
      </c>
      <c r="J109" s="7">
        <f t="shared" si="79"/>
        <v>106639.58730880001</v>
      </c>
      <c r="K109" s="34">
        <f t="shared" si="20"/>
        <v>91543.682048000002</v>
      </c>
      <c r="L109" s="7">
        <f t="shared" ref="L109:L131" si="86">K109*$F$2</f>
        <v>10207.120548352001</v>
      </c>
      <c r="M109" s="7">
        <f t="shared" si="7"/>
        <v>9154.368204800001</v>
      </c>
      <c r="N109" s="139">
        <f t="shared" si="80"/>
        <v>110905.17080115201</v>
      </c>
      <c r="O109" s="7">
        <f t="shared" si="21"/>
        <v>95205.429329920007</v>
      </c>
      <c r="P109" s="7">
        <f t="shared" ref="P109:P131" si="87">O109*$F$2</f>
        <v>10615.40537028608</v>
      </c>
      <c r="Q109" s="7">
        <f t="shared" si="10"/>
        <v>9520.5429329920007</v>
      </c>
      <c r="R109" s="7">
        <f t="shared" si="81"/>
        <v>115341.37763319809</v>
      </c>
      <c r="S109" s="34">
        <f t="shared" si="22"/>
        <v>99013.646503116805</v>
      </c>
      <c r="T109" s="7">
        <f t="shared" ref="T109:T131" si="88">S109*$F$2</f>
        <v>11040.021585097524</v>
      </c>
      <c r="U109" s="7">
        <f t="shared" si="13"/>
        <v>9901.3646503116815</v>
      </c>
      <c r="V109" s="139">
        <f t="shared" si="82"/>
        <v>119955.032738526</v>
      </c>
      <c r="W109" s="7">
        <f t="shared" si="23"/>
        <v>102974.19236324148</v>
      </c>
      <c r="X109" s="7">
        <f t="shared" ref="X109:X131" si="89">W109*$F$2</f>
        <v>11481.622448501426</v>
      </c>
      <c r="Y109" s="7">
        <f t="shared" si="16"/>
        <v>10297.419236324149</v>
      </c>
      <c r="Z109" s="8">
        <f t="shared" si="83"/>
        <v>124753.23404806705</v>
      </c>
    </row>
    <row r="110" spans="1:26" x14ac:dyDescent="0.25">
      <c r="A110" s="24" t="s">
        <v>67</v>
      </c>
      <c r="B110" s="141">
        <v>6</v>
      </c>
      <c r="C110" s="370">
        <f t="shared" si="77"/>
        <v>90534.080000000002</v>
      </c>
      <c r="D110" s="7">
        <f t="shared" si="84"/>
        <v>10094.549919999999</v>
      </c>
      <c r="E110" s="7">
        <f t="shared" si="1"/>
        <v>9053.4080000000013</v>
      </c>
      <c r="F110" s="8">
        <f t="shared" si="78"/>
        <v>109682.03792</v>
      </c>
      <c r="G110" s="7">
        <f t="shared" si="19"/>
        <v>94155.443200000009</v>
      </c>
      <c r="H110" s="7">
        <f t="shared" si="85"/>
        <v>10498.331916800002</v>
      </c>
      <c r="I110" s="7">
        <f t="shared" si="4"/>
        <v>9415.5443200000009</v>
      </c>
      <c r="J110" s="7">
        <f t="shared" si="79"/>
        <v>114069.31943680001</v>
      </c>
      <c r="K110" s="34">
        <f t="shared" si="20"/>
        <v>97921.660928000012</v>
      </c>
      <c r="L110" s="7">
        <f t="shared" si="86"/>
        <v>10918.265193472002</v>
      </c>
      <c r="M110" s="7">
        <f t="shared" si="7"/>
        <v>9792.1660928000019</v>
      </c>
      <c r="N110" s="139">
        <f t="shared" si="80"/>
        <v>118632.09221427202</v>
      </c>
      <c r="O110" s="7">
        <f t="shared" si="21"/>
        <v>101838.52736512001</v>
      </c>
      <c r="P110" s="7">
        <f t="shared" si="87"/>
        <v>11354.995801210882</v>
      </c>
      <c r="Q110" s="7">
        <f t="shared" si="10"/>
        <v>10183.852736512003</v>
      </c>
      <c r="R110" s="7">
        <f t="shared" si="81"/>
        <v>123377.3759028429</v>
      </c>
      <c r="S110" s="34">
        <f t="shared" si="22"/>
        <v>105912.06845972482</v>
      </c>
      <c r="T110" s="7">
        <f t="shared" si="88"/>
        <v>11809.195633259318</v>
      </c>
      <c r="U110" s="7">
        <f t="shared" si="13"/>
        <v>10591.206845972483</v>
      </c>
      <c r="V110" s="139">
        <f t="shared" si="82"/>
        <v>128312.47093895663</v>
      </c>
      <c r="W110" s="7">
        <f t="shared" si="23"/>
        <v>110148.55119811381</v>
      </c>
      <c r="X110" s="7">
        <f t="shared" si="89"/>
        <v>12281.56345858969</v>
      </c>
      <c r="Y110" s="7">
        <f t="shared" si="16"/>
        <v>11014.855119811382</v>
      </c>
      <c r="Z110" s="8">
        <f t="shared" si="83"/>
        <v>133444.96977651489</v>
      </c>
    </row>
    <row r="111" spans="1:26" x14ac:dyDescent="0.25">
      <c r="A111" s="24" t="s">
        <v>68</v>
      </c>
      <c r="B111" s="141">
        <v>7</v>
      </c>
      <c r="C111" s="370">
        <f t="shared" si="77"/>
        <v>96408</v>
      </c>
      <c r="D111" s="7">
        <f t="shared" si="84"/>
        <v>10749.492</v>
      </c>
      <c r="E111" s="7">
        <f t="shared" si="1"/>
        <v>9640.8000000000011</v>
      </c>
      <c r="F111" s="8">
        <f t="shared" si="78"/>
        <v>116798.292</v>
      </c>
      <c r="G111" s="7">
        <f t="shared" si="19"/>
        <v>100264.32000000001</v>
      </c>
      <c r="H111" s="7">
        <f t="shared" si="85"/>
        <v>11179.471680000001</v>
      </c>
      <c r="I111" s="7">
        <f t="shared" si="4"/>
        <v>10026.432000000001</v>
      </c>
      <c r="J111" s="7">
        <f t="shared" si="79"/>
        <v>121470.22368000001</v>
      </c>
      <c r="K111" s="34">
        <f t="shared" si="20"/>
        <v>104274.89280000002</v>
      </c>
      <c r="L111" s="7">
        <f t="shared" si="86"/>
        <v>11626.650547200003</v>
      </c>
      <c r="M111" s="7">
        <f t="shared" si="7"/>
        <v>10427.489280000002</v>
      </c>
      <c r="N111" s="139">
        <f t="shared" si="80"/>
        <v>126329.03262720001</v>
      </c>
      <c r="O111" s="7">
        <f t="shared" si="21"/>
        <v>108445.88851200002</v>
      </c>
      <c r="P111" s="7">
        <f t="shared" si="87"/>
        <v>12091.716569088003</v>
      </c>
      <c r="Q111" s="7">
        <f t="shared" si="10"/>
        <v>10844.588851200002</v>
      </c>
      <c r="R111" s="7">
        <f t="shared" si="81"/>
        <v>131382.19393228804</v>
      </c>
      <c r="S111" s="34">
        <f t="shared" si="22"/>
        <v>112783.72405248003</v>
      </c>
      <c r="T111" s="7">
        <f t="shared" si="88"/>
        <v>12575.385231851524</v>
      </c>
      <c r="U111" s="7">
        <f t="shared" si="13"/>
        <v>11278.372405248003</v>
      </c>
      <c r="V111" s="139">
        <f t="shared" si="82"/>
        <v>136637.48168957955</v>
      </c>
      <c r="W111" s="7">
        <f t="shared" si="23"/>
        <v>117295.07301457923</v>
      </c>
      <c r="X111" s="7">
        <f t="shared" si="89"/>
        <v>13078.400641125585</v>
      </c>
      <c r="Y111" s="7">
        <f t="shared" si="16"/>
        <v>11729.507301457925</v>
      </c>
      <c r="Z111" s="8">
        <f t="shared" si="83"/>
        <v>142102.98095716274</v>
      </c>
    </row>
    <row r="112" spans="1:26" x14ac:dyDescent="0.25">
      <c r="A112" s="127" t="s">
        <v>270</v>
      </c>
      <c r="B112" s="141"/>
      <c r="C112" s="370">
        <f t="shared" si="77"/>
        <v>0</v>
      </c>
      <c r="D112" s="7"/>
      <c r="E112" s="7"/>
      <c r="F112" s="8"/>
      <c r="G112" s="7"/>
      <c r="H112" s="7"/>
      <c r="I112" s="7"/>
      <c r="J112" s="7">
        <f>$J$111</f>
        <v>121470.22368000001</v>
      </c>
      <c r="K112" s="34">
        <v>87148.974206250015</v>
      </c>
      <c r="L112" s="7">
        <v>9629.9616497906263</v>
      </c>
      <c r="M112" s="7">
        <v>8714.8974206250023</v>
      </c>
      <c r="N112" s="139">
        <f>$N$111</f>
        <v>126329.03262720001</v>
      </c>
      <c r="O112" s="7">
        <v>88674.081254859397</v>
      </c>
      <c r="P112" s="7">
        <v>9798.4859786619636</v>
      </c>
      <c r="Q112" s="7">
        <v>8867.4081254859393</v>
      </c>
      <c r="R112" s="7">
        <f>$R$111</f>
        <v>131382.19393228804</v>
      </c>
      <c r="S112" s="34">
        <v>90225.877676819437</v>
      </c>
      <c r="T112" s="7">
        <v>9969.9594832885487</v>
      </c>
      <c r="U112" s="7">
        <v>9022.5877676819437</v>
      </c>
      <c r="V112" s="139">
        <f>$V$111</f>
        <v>136637.48168957955</v>
      </c>
      <c r="W112" s="7">
        <v>91804.83053616379</v>
      </c>
      <c r="X112" s="7">
        <v>10144.433774246099</v>
      </c>
      <c r="Y112" s="7">
        <v>9180.483053616379</v>
      </c>
      <c r="Z112" s="8">
        <f>$Z$111</f>
        <v>142102.98095716274</v>
      </c>
    </row>
    <row r="113" spans="1:26" x14ac:dyDescent="0.25">
      <c r="A113" s="127" t="s">
        <v>270</v>
      </c>
      <c r="B113" s="141"/>
      <c r="C113" s="34">
        <v>0</v>
      </c>
      <c r="D113" s="7"/>
      <c r="E113" s="7"/>
      <c r="F113" s="8"/>
      <c r="G113" s="7"/>
      <c r="H113" s="7"/>
      <c r="I113" s="7"/>
      <c r="J113" s="7">
        <f t="shared" ref="J113:J118" si="90">$J$111</f>
        <v>121470.22368000001</v>
      </c>
      <c r="K113" s="34">
        <v>87148.974206250015</v>
      </c>
      <c r="L113" s="7">
        <v>9629.9616497906263</v>
      </c>
      <c r="M113" s="7">
        <v>8714.8974206250023</v>
      </c>
      <c r="N113" s="139">
        <f t="shared" ref="N113:N118" si="91">$N$111</f>
        <v>126329.03262720001</v>
      </c>
      <c r="O113" s="7">
        <v>88674.081254859397</v>
      </c>
      <c r="P113" s="7">
        <v>9798.4859786619636</v>
      </c>
      <c r="Q113" s="7">
        <v>8867.4081254859393</v>
      </c>
      <c r="R113" s="7">
        <f t="shared" ref="R113:R118" si="92">$R$111</f>
        <v>131382.19393228804</v>
      </c>
      <c r="S113" s="34">
        <v>90225.877676819437</v>
      </c>
      <c r="T113" s="7">
        <v>9969.9594832885487</v>
      </c>
      <c r="U113" s="7">
        <v>9022.5877676819437</v>
      </c>
      <c r="V113" s="139">
        <f t="shared" ref="V113:V118" si="93">$V$111</f>
        <v>136637.48168957955</v>
      </c>
      <c r="W113" s="7">
        <v>91804.83053616379</v>
      </c>
      <c r="X113" s="7">
        <v>10144.433774246099</v>
      </c>
      <c r="Y113" s="7">
        <v>9180.483053616379</v>
      </c>
      <c r="Z113" s="8">
        <f t="shared" ref="Z113:Z118" si="94">$Z$111</f>
        <v>142102.98095716274</v>
      </c>
    </row>
    <row r="114" spans="1:26" x14ac:dyDescent="0.25">
      <c r="A114" s="127" t="s">
        <v>270</v>
      </c>
      <c r="B114" s="141"/>
      <c r="C114" s="34">
        <v>0</v>
      </c>
      <c r="D114" s="7"/>
      <c r="E114" s="7"/>
      <c r="F114" s="8"/>
      <c r="G114" s="7"/>
      <c r="H114" s="7"/>
      <c r="I114" s="7"/>
      <c r="J114" s="7">
        <f t="shared" si="90"/>
        <v>121470.22368000001</v>
      </c>
      <c r="K114" s="34">
        <v>87148.974206250015</v>
      </c>
      <c r="L114" s="7">
        <v>9629.9616497906263</v>
      </c>
      <c r="M114" s="7">
        <v>8714.8974206250023</v>
      </c>
      <c r="N114" s="139">
        <f t="shared" si="91"/>
        <v>126329.03262720001</v>
      </c>
      <c r="O114" s="7">
        <v>88674.081254859397</v>
      </c>
      <c r="P114" s="7">
        <v>9798.4859786619636</v>
      </c>
      <c r="Q114" s="7">
        <v>8867.4081254859393</v>
      </c>
      <c r="R114" s="7">
        <f t="shared" si="92"/>
        <v>131382.19393228804</v>
      </c>
      <c r="S114" s="34">
        <v>90225.877676819437</v>
      </c>
      <c r="T114" s="7">
        <v>9969.9594832885487</v>
      </c>
      <c r="U114" s="7">
        <v>9022.5877676819437</v>
      </c>
      <c r="V114" s="139">
        <f t="shared" si="93"/>
        <v>136637.48168957955</v>
      </c>
      <c r="W114" s="7">
        <v>91804.83053616379</v>
      </c>
      <c r="X114" s="7">
        <v>10144.433774246099</v>
      </c>
      <c r="Y114" s="7">
        <v>9180.483053616379</v>
      </c>
      <c r="Z114" s="8">
        <f t="shared" si="94"/>
        <v>142102.98095716274</v>
      </c>
    </row>
    <row r="115" spans="1:26" x14ac:dyDescent="0.25">
      <c r="A115" s="127" t="s">
        <v>270</v>
      </c>
      <c r="B115" s="141"/>
      <c r="C115" s="34">
        <v>0</v>
      </c>
      <c r="D115" s="7"/>
      <c r="E115" s="7"/>
      <c r="F115" s="8"/>
      <c r="G115" s="7"/>
      <c r="H115" s="7"/>
      <c r="I115" s="7"/>
      <c r="J115" s="7">
        <f t="shared" si="90"/>
        <v>121470.22368000001</v>
      </c>
      <c r="K115" s="34">
        <v>87148.974206250015</v>
      </c>
      <c r="L115" s="7">
        <v>9629.9616497906263</v>
      </c>
      <c r="M115" s="7">
        <v>8714.8974206250023</v>
      </c>
      <c r="N115" s="139">
        <f t="shared" si="91"/>
        <v>126329.03262720001</v>
      </c>
      <c r="O115" s="7">
        <v>88674.081254859397</v>
      </c>
      <c r="P115" s="7">
        <v>9798.4859786619636</v>
      </c>
      <c r="Q115" s="7">
        <v>8867.4081254859393</v>
      </c>
      <c r="R115" s="7">
        <f t="shared" si="92"/>
        <v>131382.19393228804</v>
      </c>
      <c r="S115" s="34">
        <v>90225.877676819437</v>
      </c>
      <c r="T115" s="7">
        <v>9969.9594832885487</v>
      </c>
      <c r="U115" s="7">
        <v>9022.5877676819437</v>
      </c>
      <c r="V115" s="139">
        <f t="shared" si="93"/>
        <v>136637.48168957955</v>
      </c>
      <c r="W115" s="7">
        <v>91804.83053616379</v>
      </c>
      <c r="X115" s="7">
        <v>10144.433774246099</v>
      </c>
      <c r="Y115" s="7">
        <v>9180.483053616379</v>
      </c>
      <c r="Z115" s="8">
        <f t="shared" si="94"/>
        <v>142102.98095716274</v>
      </c>
    </row>
    <row r="116" spans="1:26" x14ac:dyDescent="0.25">
      <c r="A116" s="127" t="s">
        <v>270</v>
      </c>
      <c r="B116" s="141"/>
      <c r="C116" s="34">
        <v>0</v>
      </c>
      <c r="D116" s="7"/>
      <c r="E116" s="7"/>
      <c r="F116" s="8"/>
      <c r="G116" s="7"/>
      <c r="H116" s="7"/>
      <c r="I116" s="7"/>
      <c r="J116" s="7">
        <f t="shared" si="90"/>
        <v>121470.22368000001</v>
      </c>
      <c r="K116" s="34">
        <v>87148.974206250015</v>
      </c>
      <c r="L116" s="7">
        <v>9629.9616497906263</v>
      </c>
      <c r="M116" s="7">
        <v>8714.8974206250023</v>
      </c>
      <c r="N116" s="139">
        <f t="shared" si="91"/>
        <v>126329.03262720001</v>
      </c>
      <c r="O116" s="7">
        <v>88674.081254859397</v>
      </c>
      <c r="P116" s="7">
        <v>9798.4859786619636</v>
      </c>
      <c r="Q116" s="7">
        <v>8867.4081254859393</v>
      </c>
      <c r="R116" s="7">
        <f t="shared" si="92"/>
        <v>131382.19393228804</v>
      </c>
      <c r="S116" s="34">
        <v>90225.877676819437</v>
      </c>
      <c r="T116" s="7">
        <v>9969.9594832885487</v>
      </c>
      <c r="U116" s="7">
        <v>9022.5877676819437</v>
      </c>
      <c r="V116" s="139">
        <f t="shared" si="93"/>
        <v>136637.48168957955</v>
      </c>
      <c r="W116" s="7">
        <v>91804.83053616379</v>
      </c>
      <c r="X116" s="7">
        <v>10144.433774246099</v>
      </c>
      <c r="Y116" s="7">
        <v>9180.483053616379</v>
      </c>
      <c r="Z116" s="8">
        <f t="shared" si="94"/>
        <v>142102.98095716274</v>
      </c>
    </row>
    <row r="117" spans="1:26" x14ac:dyDescent="0.25">
      <c r="A117" s="127" t="s">
        <v>270</v>
      </c>
      <c r="B117" s="141"/>
      <c r="C117" s="34">
        <v>0</v>
      </c>
      <c r="D117" s="7"/>
      <c r="E117" s="7"/>
      <c r="F117" s="8"/>
      <c r="G117" s="7"/>
      <c r="H117" s="7"/>
      <c r="I117" s="7"/>
      <c r="J117" s="7">
        <f t="shared" si="90"/>
        <v>121470.22368000001</v>
      </c>
      <c r="K117" s="34">
        <v>87148.974206250015</v>
      </c>
      <c r="L117" s="7">
        <v>9629.9616497906263</v>
      </c>
      <c r="M117" s="7">
        <v>8714.8974206250023</v>
      </c>
      <c r="N117" s="139">
        <f t="shared" si="91"/>
        <v>126329.03262720001</v>
      </c>
      <c r="O117" s="7">
        <v>88674.081254859397</v>
      </c>
      <c r="P117" s="7">
        <v>9798.4859786619636</v>
      </c>
      <c r="Q117" s="7">
        <v>8867.4081254859393</v>
      </c>
      <c r="R117" s="7">
        <f t="shared" si="92"/>
        <v>131382.19393228804</v>
      </c>
      <c r="S117" s="34">
        <v>90225.877676819437</v>
      </c>
      <c r="T117" s="7">
        <v>9969.9594832885487</v>
      </c>
      <c r="U117" s="7">
        <v>9022.5877676819437</v>
      </c>
      <c r="V117" s="139">
        <f t="shared" si="93"/>
        <v>136637.48168957955</v>
      </c>
      <c r="W117" s="7">
        <v>91804.83053616379</v>
      </c>
      <c r="X117" s="7">
        <v>10144.433774246099</v>
      </c>
      <c r="Y117" s="7">
        <v>9180.483053616379</v>
      </c>
      <c r="Z117" s="8">
        <f t="shared" si="94"/>
        <v>142102.98095716274</v>
      </c>
    </row>
    <row r="118" spans="1:26" ht="15.75" thickBot="1" x14ac:dyDescent="0.3">
      <c r="A118" s="127" t="s">
        <v>270</v>
      </c>
      <c r="B118" s="141"/>
      <c r="C118" s="34">
        <v>0</v>
      </c>
      <c r="D118" s="7"/>
      <c r="E118" s="7"/>
      <c r="F118" s="8"/>
      <c r="G118" s="7"/>
      <c r="H118" s="7"/>
      <c r="I118" s="7"/>
      <c r="J118" s="7">
        <f t="shared" si="90"/>
        <v>121470.22368000001</v>
      </c>
      <c r="K118" s="34">
        <v>87148.974206250015</v>
      </c>
      <c r="L118" s="7">
        <v>9629.9616497906263</v>
      </c>
      <c r="M118" s="7">
        <v>8714.8974206250023</v>
      </c>
      <c r="N118" s="139">
        <f t="shared" si="91"/>
        <v>126329.03262720001</v>
      </c>
      <c r="O118" s="7">
        <v>88674.081254859397</v>
      </c>
      <c r="P118" s="7">
        <v>9798.4859786619636</v>
      </c>
      <c r="Q118" s="7">
        <v>8867.4081254859393</v>
      </c>
      <c r="R118" s="7">
        <f t="shared" si="92"/>
        <v>131382.19393228804</v>
      </c>
      <c r="S118" s="34">
        <v>90225.877676819437</v>
      </c>
      <c r="T118" s="7">
        <v>9969.9594832885487</v>
      </c>
      <c r="U118" s="7">
        <v>9022.5877676819437</v>
      </c>
      <c r="V118" s="139">
        <f t="shared" si="93"/>
        <v>136637.48168957955</v>
      </c>
      <c r="W118" s="7">
        <v>91804.83053616379</v>
      </c>
      <c r="X118" s="7">
        <v>10144.433774246099</v>
      </c>
      <c r="Y118" s="7">
        <v>9180.483053616379</v>
      </c>
      <c r="Z118" s="8">
        <f t="shared" si="94"/>
        <v>142102.98095716274</v>
      </c>
    </row>
    <row r="119" spans="1:26" x14ac:dyDescent="0.25">
      <c r="A119" s="26" t="s">
        <v>69</v>
      </c>
      <c r="B119" s="140">
        <v>1</v>
      </c>
      <c r="C119" s="369">
        <f>+C260*$F$4</f>
        <v>41375.360000000001</v>
      </c>
      <c r="D119" s="28">
        <f t="shared" si="84"/>
        <v>4613.3526400000001</v>
      </c>
      <c r="E119" s="28">
        <f t="shared" si="1"/>
        <v>4137.5360000000001</v>
      </c>
      <c r="F119" s="29">
        <f>SUM(C119:E119)</f>
        <v>50126.248639999998</v>
      </c>
      <c r="G119" s="28">
        <f t="shared" si="19"/>
        <v>43030.374400000001</v>
      </c>
      <c r="H119" s="28">
        <f t="shared" si="85"/>
        <v>4797.8867455999998</v>
      </c>
      <c r="I119" s="28">
        <f t="shared" si="4"/>
        <v>4303.0374400000001</v>
      </c>
      <c r="J119" s="28">
        <f>SUM(G119:I119)</f>
        <v>52131.298585600001</v>
      </c>
      <c r="K119" s="37">
        <f t="shared" si="20"/>
        <v>44751.589376000004</v>
      </c>
      <c r="L119" s="28">
        <f t="shared" si="86"/>
        <v>4989.8022154240007</v>
      </c>
      <c r="M119" s="28">
        <f t="shared" si="7"/>
        <v>4475.1589376000002</v>
      </c>
      <c r="N119" s="138">
        <f>SUM(K119:M119)</f>
        <v>54216.550529024003</v>
      </c>
      <c r="O119" s="28">
        <f t="shared" si="21"/>
        <v>46541.652951040007</v>
      </c>
      <c r="P119" s="28">
        <f t="shared" si="87"/>
        <v>5189.3943040409613</v>
      </c>
      <c r="Q119" s="28">
        <f t="shared" si="10"/>
        <v>4654.1652951040005</v>
      </c>
      <c r="R119" s="28">
        <f>SUM(O119:Q119)</f>
        <v>56385.212550184966</v>
      </c>
      <c r="S119" s="37">
        <f t="shared" si="22"/>
        <v>48403.319069081612</v>
      </c>
      <c r="T119" s="28">
        <f t="shared" si="88"/>
        <v>5396.9700762025996</v>
      </c>
      <c r="U119" s="28">
        <f t="shared" si="13"/>
        <v>4840.3319069081617</v>
      </c>
      <c r="V119" s="138">
        <f>SUM(S119:U119)</f>
        <v>58640.621052192371</v>
      </c>
      <c r="W119" s="28">
        <f t="shared" si="23"/>
        <v>50339.451831844875</v>
      </c>
      <c r="X119" s="28">
        <f t="shared" si="89"/>
        <v>5612.8488792507042</v>
      </c>
      <c r="Y119" s="28">
        <f t="shared" si="16"/>
        <v>5033.9451831844881</v>
      </c>
      <c r="Z119" s="29">
        <f>SUM(W119:Y119)</f>
        <v>60986.245894280066</v>
      </c>
    </row>
    <row r="120" spans="1:26" x14ac:dyDescent="0.25">
      <c r="A120" s="24" t="s">
        <v>70</v>
      </c>
      <c r="B120" s="141">
        <v>2</v>
      </c>
      <c r="C120" s="370">
        <f t="shared" ref="C120:C132" si="95">+C261*$F$4</f>
        <v>43611.360000000001</v>
      </c>
      <c r="D120" s="7">
        <f t="shared" si="84"/>
        <v>4862.6666400000004</v>
      </c>
      <c r="E120" s="7">
        <f t="shared" si="1"/>
        <v>4361.1360000000004</v>
      </c>
      <c r="F120" s="8">
        <f t="shared" ref="F120:F132" si="96">SUM(C120:E120)</f>
        <v>52835.162640000002</v>
      </c>
      <c r="G120" s="7">
        <f t="shared" si="19"/>
        <v>45355.814400000003</v>
      </c>
      <c r="H120" s="7">
        <f t="shared" si="85"/>
        <v>5057.1733056000003</v>
      </c>
      <c r="I120" s="7">
        <f t="shared" si="4"/>
        <v>4535.5814400000008</v>
      </c>
      <c r="J120" s="7">
        <f t="shared" ref="J120:J132" si="97">SUM(G120:I120)</f>
        <v>54948.569145600006</v>
      </c>
      <c r="K120" s="34">
        <f t="shared" si="20"/>
        <v>47170.046976000005</v>
      </c>
      <c r="L120" s="7">
        <f t="shared" si="86"/>
        <v>5259.4602378240006</v>
      </c>
      <c r="M120" s="7">
        <f t="shared" si="7"/>
        <v>4717.0046976000003</v>
      </c>
      <c r="N120" s="139">
        <f t="shared" ref="N120:N132" si="98">SUM(K120:M120)</f>
        <v>57146.511911424008</v>
      </c>
      <c r="O120" s="7">
        <f t="shared" si="21"/>
        <v>49056.848855040007</v>
      </c>
      <c r="P120" s="7">
        <f t="shared" si="87"/>
        <v>5469.838647336961</v>
      </c>
      <c r="Q120" s="7">
        <f t="shared" si="10"/>
        <v>4905.6848855040007</v>
      </c>
      <c r="R120" s="7">
        <f t="shared" ref="R120:R132" si="99">SUM(O120:Q120)</f>
        <v>59432.372387880969</v>
      </c>
      <c r="S120" s="34">
        <f t="shared" si="22"/>
        <v>51019.122809241606</v>
      </c>
      <c r="T120" s="7">
        <f t="shared" si="88"/>
        <v>5688.632193230439</v>
      </c>
      <c r="U120" s="7">
        <f t="shared" si="13"/>
        <v>5101.9122809241608</v>
      </c>
      <c r="V120" s="139">
        <f t="shared" ref="V120:V132" si="100">SUM(S120:U120)</f>
        <v>61809.667283396207</v>
      </c>
      <c r="W120" s="7">
        <f t="shared" si="23"/>
        <v>53059.887721611274</v>
      </c>
      <c r="X120" s="7">
        <f t="shared" si="89"/>
        <v>5916.1774809596573</v>
      </c>
      <c r="Y120" s="7">
        <f t="shared" si="16"/>
        <v>5305.9887721611276</v>
      </c>
      <c r="Z120" s="8">
        <f t="shared" ref="Z120:Z132" si="101">SUM(W120:Y120)</f>
        <v>64282.053974732058</v>
      </c>
    </row>
    <row r="121" spans="1:26" x14ac:dyDescent="0.25">
      <c r="A121" s="24" t="s">
        <v>71</v>
      </c>
      <c r="B121" s="141">
        <v>3</v>
      </c>
      <c r="C121" s="370">
        <f t="shared" si="95"/>
        <v>45507.28</v>
      </c>
      <c r="D121" s="7">
        <f t="shared" si="84"/>
        <v>5074.0617199999997</v>
      </c>
      <c r="E121" s="7">
        <f t="shared" si="1"/>
        <v>4550.7280000000001</v>
      </c>
      <c r="F121" s="8">
        <f t="shared" si="96"/>
        <v>55132.06972</v>
      </c>
      <c r="G121" s="7">
        <f t="shared" si="19"/>
        <v>47327.571199999998</v>
      </c>
      <c r="H121" s="7">
        <f t="shared" si="85"/>
        <v>5277.0241888</v>
      </c>
      <c r="I121" s="7">
        <f t="shared" si="4"/>
        <v>4732.7571200000002</v>
      </c>
      <c r="J121" s="7">
        <f t="shared" si="97"/>
        <v>57337.352508800002</v>
      </c>
      <c r="K121" s="34">
        <f t="shared" si="20"/>
        <v>49220.674048000001</v>
      </c>
      <c r="L121" s="7">
        <f t="shared" si="86"/>
        <v>5488.1051563520004</v>
      </c>
      <c r="M121" s="7">
        <f t="shared" si="7"/>
        <v>4922.0674048000001</v>
      </c>
      <c r="N121" s="139">
        <f t="shared" si="98"/>
        <v>59630.846609152002</v>
      </c>
      <c r="O121" s="7">
        <f t="shared" si="21"/>
        <v>51189.501009920001</v>
      </c>
      <c r="P121" s="7">
        <f t="shared" si="87"/>
        <v>5707.6293626060806</v>
      </c>
      <c r="Q121" s="7">
        <f t="shared" si="10"/>
        <v>5118.9501009920004</v>
      </c>
      <c r="R121" s="7">
        <f t="shared" si="99"/>
        <v>62016.080473518079</v>
      </c>
      <c r="S121" s="34">
        <f t="shared" si="22"/>
        <v>53237.081050316803</v>
      </c>
      <c r="T121" s="7">
        <f t="shared" si="88"/>
        <v>5935.9345371103236</v>
      </c>
      <c r="U121" s="7">
        <f t="shared" si="13"/>
        <v>5323.708105031681</v>
      </c>
      <c r="V121" s="139">
        <f t="shared" si="100"/>
        <v>64496.723692458807</v>
      </c>
      <c r="W121" s="7">
        <f t="shared" si="23"/>
        <v>55366.56429232948</v>
      </c>
      <c r="X121" s="7">
        <f t="shared" si="89"/>
        <v>6173.3719185947375</v>
      </c>
      <c r="Y121" s="7">
        <f t="shared" si="16"/>
        <v>5536.6564292329485</v>
      </c>
      <c r="Z121" s="8">
        <f t="shared" si="101"/>
        <v>67076.592640157163</v>
      </c>
    </row>
    <row r="122" spans="1:26" x14ac:dyDescent="0.25">
      <c r="A122" s="24" t="s">
        <v>72</v>
      </c>
      <c r="B122" s="141">
        <v>4</v>
      </c>
      <c r="C122" s="370">
        <f t="shared" si="95"/>
        <v>47991.840000000004</v>
      </c>
      <c r="D122" s="7">
        <f t="shared" si="84"/>
        <v>5351.0901600000007</v>
      </c>
      <c r="E122" s="7">
        <f t="shared" si="1"/>
        <v>4799.1840000000002</v>
      </c>
      <c r="F122" s="8">
        <f t="shared" si="96"/>
        <v>58142.114160000005</v>
      </c>
      <c r="G122" s="7">
        <f t="shared" si="19"/>
        <v>49911.513600000006</v>
      </c>
      <c r="H122" s="7">
        <f t="shared" si="85"/>
        <v>5565.1337664000012</v>
      </c>
      <c r="I122" s="7">
        <f t="shared" si="4"/>
        <v>4991.1513600000008</v>
      </c>
      <c r="J122" s="7">
        <f t="shared" si="97"/>
        <v>60467.798726400011</v>
      </c>
      <c r="K122" s="34">
        <f t="shared" si="20"/>
        <v>51907.974144000007</v>
      </c>
      <c r="L122" s="7">
        <f t="shared" si="86"/>
        <v>5787.7391170560013</v>
      </c>
      <c r="M122" s="7">
        <f t="shared" si="7"/>
        <v>5190.7974144000009</v>
      </c>
      <c r="N122" s="139">
        <f t="shared" si="98"/>
        <v>62886.510675456011</v>
      </c>
      <c r="O122" s="7">
        <f t="shared" si="21"/>
        <v>53984.293109760009</v>
      </c>
      <c r="P122" s="7">
        <f t="shared" si="87"/>
        <v>6019.2486817382414</v>
      </c>
      <c r="Q122" s="7">
        <f t="shared" si="10"/>
        <v>5398.429310976001</v>
      </c>
      <c r="R122" s="7">
        <f t="shared" si="99"/>
        <v>65401.971102474257</v>
      </c>
      <c r="S122" s="34">
        <f t="shared" si="22"/>
        <v>56143.664834150411</v>
      </c>
      <c r="T122" s="7">
        <f t="shared" si="88"/>
        <v>6260.0186290077709</v>
      </c>
      <c r="U122" s="7">
        <f t="shared" si="13"/>
        <v>5614.3664834150413</v>
      </c>
      <c r="V122" s="139">
        <f t="shared" si="100"/>
        <v>68018.049946573228</v>
      </c>
      <c r="W122" s="7">
        <f t="shared" si="23"/>
        <v>58389.411427516432</v>
      </c>
      <c r="X122" s="7">
        <f t="shared" si="89"/>
        <v>6510.419374168082</v>
      </c>
      <c r="Y122" s="7">
        <f t="shared" si="16"/>
        <v>5838.9411427516434</v>
      </c>
      <c r="Z122" s="8">
        <f t="shared" si="101"/>
        <v>70738.771944436157</v>
      </c>
    </row>
    <row r="123" spans="1:26" x14ac:dyDescent="0.25">
      <c r="A123" s="24" t="s">
        <v>73</v>
      </c>
      <c r="B123" s="141">
        <v>5</v>
      </c>
      <c r="C123" s="370">
        <f t="shared" si="95"/>
        <v>50533.599999999999</v>
      </c>
      <c r="D123" s="7">
        <f t="shared" si="84"/>
        <v>5634.4964</v>
      </c>
      <c r="E123" s="7">
        <f t="shared" si="1"/>
        <v>5053.3600000000006</v>
      </c>
      <c r="F123" s="8">
        <f t="shared" si="96"/>
        <v>61221.456399999995</v>
      </c>
      <c r="G123" s="7">
        <f t="shared" si="19"/>
        <v>52554.944000000003</v>
      </c>
      <c r="H123" s="7">
        <f t="shared" si="85"/>
        <v>5859.8762560000005</v>
      </c>
      <c r="I123" s="7">
        <f t="shared" si="4"/>
        <v>5255.4944000000005</v>
      </c>
      <c r="J123" s="7">
        <f t="shared" si="97"/>
        <v>63670.31465600001</v>
      </c>
      <c r="K123" s="34">
        <f t="shared" si="20"/>
        <v>54657.141760000006</v>
      </c>
      <c r="L123" s="7">
        <f t="shared" si="86"/>
        <v>6094.2713062400007</v>
      </c>
      <c r="M123" s="7">
        <f t="shared" si="7"/>
        <v>5465.7141760000013</v>
      </c>
      <c r="N123" s="139">
        <f t="shared" si="98"/>
        <v>66217.127242240007</v>
      </c>
      <c r="O123" s="7">
        <f t="shared" si="21"/>
        <v>56843.427430400006</v>
      </c>
      <c r="P123" s="7">
        <f t="shared" si="87"/>
        <v>6338.0421584896012</v>
      </c>
      <c r="Q123" s="7">
        <f t="shared" si="10"/>
        <v>5684.3427430400006</v>
      </c>
      <c r="R123" s="7">
        <f t="shared" si="99"/>
        <v>68865.812331929614</v>
      </c>
      <c r="S123" s="34">
        <f t="shared" si="22"/>
        <v>59117.164527616005</v>
      </c>
      <c r="T123" s="7">
        <f t="shared" si="88"/>
        <v>6591.5638448291847</v>
      </c>
      <c r="U123" s="7">
        <f t="shared" si="13"/>
        <v>5911.7164527616005</v>
      </c>
      <c r="V123" s="139">
        <f t="shared" si="100"/>
        <v>71620.444825206781</v>
      </c>
      <c r="W123" s="7">
        <f t="shared" si="23"/>
        <v>61481.85110872065</v>
      </c>
      <c r="X123" s="7">
        <f t="shared" si="89"/>
        <v>6855.2263986223525</v>
      </c>
      <c r="Y123" s="7">
        <f t="shared" si="16"/>
        <v>6148.1851108720657</v>
      </c>
      <c r="Z123" s="8">
        <f t="shared" si="101"/>
        <v>74485.262618215056</v>
      </c>
    </row>
    <row r="124" spans="1:26" x14ac:dyDescent="0.25">
      <c r="A124" s="24" t="s">
        <v>74</v>
      </c>
      <c r="B124" s="141">
        <v>6</v>
      </c>
      <c r="C124" s="370">
        <f t="shared" si="95"/>
        <v>52693.68</v>
      </c>
      <c r="D124" s="7">
        <f t="shared" si="84"/>
        <v>5875.3453200000004</v>
      </c>
      <c r="E124" s="7">
        <f t="shared" si="1"/>
        <v>5269.3680000000004</v>
      </c>
      <c r="F124" s="8">
        <f t="shared" si="96"/>
        <v>63838.393320000003</v>
      </c>
      <c r="G124" s="7">
        <f t="shared" si="19"/>
        <v>54801.427200000006</v>
      </c>
      <c r="H124" s="7">
        <f t="shared" si="85"/>
        <v>6110.3591328000011</v>
      </c>
      <c r="I124" s="7">
        <f t="shared" si="4"/>
        <v>5480.1427200000007</v>
      </c>
      <c r="J124" s="7">
        <f t="shared" si="97"/>
        <v>66391.929052800013</v>
      </c>
      <c r="K124" s="34">
        <f t="shared" si="20"/>
        <v>56993.484288000007</v>
      </c>
      <c r="L124" s="7">
        <f t="shared" si="86"/>
        <v>6354.7734981120011</v>
      </c>
      <c r="M124" s="7">
        <f t="shared" si="7"/>
        <v>5699.3484288000009</v>
      </c>
      <c r="N124" s="139">
        <f t="shared" si="98"/>
        <v>69047.606214912012</v>
      </c>
      <c r="O124" s="7">
        <f t="shared" si="21"/>
        <v>59273.223659520008</v>
      </c>
      <c r="P124" s="7">
        <f t="shared" si="87"/>
        <v>6608.9644380364807</v>
      </c>
      <c r="Q124" s="7">
        <f t="shared" si="10"/>
        <v>5927.3223659520008</v>
      </c>
      <c r="R124" s="7">
        <f t="shared" si="99"/>
        <v>71809.510463508486</v>
      </c>
      <c r="S124" s="34">
        <f t="shared" si="22"/>
        <v>61644.15260590081</v>
      </c>
      <c r="T124" s="7">
        <f t="shared" si="88"/>
        <v>6873.3230155579404</v>
      </c>
      <c r="U124" s="7">
        <f t="shared" si="13"/>
        <v>6164.4152605900817</v>
      </c>
      <c r="V124" s="139">
        <f t="shared" si="100"/>
        <v>74681.890882048843</v>
      </c>
      <c r="W124" s="7">
        <f t="shared" si="23"/>
        <v>64109.918710136844</v>
      </c>
      <c r="X124" s="7">
        <f t="shared" si="89"/>
        <v>7148.2559361802587</v>
      </c>
      <c r="Y124" s="7">
        <f t="shared" si="16"/>
        <v>6410.9918710136844</v>
      </c>
      <c r="Z124" s="8">
        <f t="shared" si="101"/>
        <v>77669.166517330785</v>
      </c>
    </row>
    <row r="125" spans="1:26" x14ac:dyDescent="0.25">
      <c r="A125" s="24" t="s">
        <v>75</v>
      </c>
      <c r="B125" s="141">
        <v>7</v>
      </c>
      <c r="C125" s="370">
        <f t="shared" si="95"/>
        <v>54875.6</v>
      </c>
      <c r="D125" s="7">
        <f t="shared" si="84"/>
        <v>6118.6293999999998</v>
      </c>
      <c r="E125" s="7">
        <f t="shared" si="1"/>
        <v>5487.56</v>
      </c>
      <c r="F125" s="8">
        <f t="shared" si="96"/>
        <v>66481.789399999994</v>
      </c>
      <c r="G125" s="7">
        <f t="shared" si="19"/>
        <v>57070.624000000003</v>
      </c>
      <c r="H125" s="7">
        <f t="shared" si="85"/>
        <v>6363.3745760000002</v>
      </c>
      <c r="I125" s="7">
        <f t="shared" si="4"/>
        <v>5707.0624000000007</v>
      </c>
      <c r="J125" s="7">
        <f t="shared" si="97"/>
        <v>69141.060976000008</v>
      </c>
      <c r="K125" s="34">
        <f t="shared" si="20"/>
        <v>59353.448960000009</v>
      </c>
      <c r="L125" s="7">
        <f t="shared" si="86"/>
        <v>6617.9095590400011</v>
      </c>
      <c r="M125" s="7">
        <f t="shared" si="7"/>
        <v>5935.3448960000014</v>
      </c>
      <c r="N125" s="139">
        <f t="shared" si="98"/>
        <v>71906.70341504</v>
      </c>
      <c r="O125" s="7">
        <f t="shared" si="21"/>
        <v>61727.586918400011</v>
      </c>
      <c r="P125" s="7">
        <f t="shared" si="87"/>
        <v>6882.6259414016013</v>
      </c>
      <c r="Q125" s="7">
        <f t="shared" si="10"/>
        <v>6172.7586918400011</v>
      </c>
      <c r="R125" s="7">
        <f t="shared" si="99"/>
        <v>74782.971551641618</v>
      </c>
      <c r="S125" s="34">
        <f t="shared" si="22"/>
        <v>64196.690395136015</v>
      </c>
      <c r="T125" s="7">
        <f t="shared" si="88"/>
        <v>7157.9309790576654</v>
      </c>
      <c r="U125" s="7">
        <f t="shared" si="13"/>
        <v>6419.669039513602</v>
      </c>
      <c r="V125" s="139">
        <f t="shared" si="100"/>
        <v>77774.290413707276</v>
      </c>
      <c r="W125" s="7">
        <f t="shared" si="23"/>
        <v>66764.558010941459</v>
      </c>
      <c r="X125" s="7">
        <f t="shared" si="89"/>
        <v>7444.2482182199728</v>
      </c>
      <c r="Y125" s="7">
        <f t="shared" si="16"/>
        <v>6676.4558010941464</v>
      </c>
      <c r="Z125" s="8">
        <f t="shared" si="101"/>
        <v>80885.262030255573</v>
      </c>
    </row>
    <row r="126" spans="1:26" x14ac:dyDescent="0.25">
      <c r="A126" s="24" t="s">
        <v>76</v>
      </c>
      <c r="B126" s="141">
        <v>8</v>
      </c>
      <c r="C126" s="370">
        <f t="shared" si="95"/>
        <v>57118.880000000005</v>
      </c>
      <c r="D126" s="7">
        <f t="shared" si="84"/>
        <v>6368.7551200000007</v>
      </c>
      <c r="E126" s="7">
        <f t="shared" si="1"/>
        <v>5711.8880000000008</v>
      </c>
      <c r="F126" s="8">
        <f t="shared" si="96"/>
        <v>69199.523120000013</v>
      </c>
      <c r="G126" s="7">
        <f t="shared" si="19"/>
        <v>59403.635200000004</v>
      </c>
      <c r="H126" s="7">
        <f t="shared" si="85"/>
        <v>6623.5053248000004</v>
      </c>
      <c r="I126" s="7">
        <f t="shared" si="4"/>
        <v>5940.3635200000008</v>
      </c>
      <c r="J126" s="7">
        <f t="shared" si="97"/>
        <v>71967.504044800007</v>
      </c>
      <c r="K126" s="34">
        <f t="shared" si="20"/>
        <v>61779.780608000008</v>
      </c>
      <c r="L126" s="7">
        <f t="shared" si="86"/>
        <v>6888.4455377920012</v>
      </c>
      <c r="M126" s="7">
        <f t="shared" si="7"/>
        <v>6177.978060800001</v>
      </c>
      <c r="N126" s="139">
        <f t="shared" si="98"/>
        <v>74846.20420659201</v>
      </c>
      <c r="O126" s="7">
        <f t="shared" si="21"/>
        <v>64250.971832320014</v>
      </c>
      <c r="P126" s="7">
        <f t="shared" si="87"/>
        <v>7163.9833593036819</v>
      </c>
      <c r="Q126" s="7">
        <f t="shared" si="10"/>
        <v>6425.097183232002</v>
      </c>
      <c r="R126" s="7">
        <f t="shared" si="99"/>
        <v>77840.052374855703</v>
      </c>
      <c r="S126" s="34">
        <f t="shared" si="22"/>
        <v>66821.010705612818</v>
      </c>
      <c r="T126" s="7">
        <f t="shared" si="88"/>
        <v>7450.5426936758295</v>
      </c>
      <c r="U126" s="7">
        <f t="shared" si="13"/>
        <v>6682.1010705612825</v>
      </c>
      <c r="V126" s="139">
        <f t="shared" si="100"/>
        <v>80953.654469849935</v>
      </c>
      <c r="W126" s="7">
        <f t="shared" si="23"/>
        <v>69493.851133837336</v>
      </c>
      <c r="X126" s="7">
        <f t="shared" si="89"/>
        <v>7748.5644014228628</v>
      </c>
      <c r="Y126" s="7">
        <f t="shared" si="16"/>
        <v>6949.3851133837343</v>
      </c>
      <c r="Z126" s="8">
        <f t="shared" si="101"/>
        <v>84191.800648643926</v>
      </c>
    </row>
    <row r="127" spans="1:26" x14ac:dyDescent="0.25">
      <c r="A127" s="24" t="s">
        <v>77</v>
      </c>
      <c r="B127" s="141">
        <v>9</v>
      </c>
      <c r="C127" s="370">
        <f t="shared" si="95"/>
        <v>59371.520000000004</v>
      </c>
      <c r="D127" s="7">
        <f t="shared" si="84"/>
        <v>6619.9244800000006</v>
      </c>
      <c r="E127" s="7">
        <f t="shared" si="1"/>
        <v>5937.152000000001</v>
      </c>
      <c r="F127" s="8">
        <f t="shared" si="96"/>
        <v>71928.596480000007</v>
      </c>
      <c r="G127" s="7">
        <f t="shared" si="19"/>
        <v>61746.380800000006</v>
      </c>
      <c r="H127" s="7">
        <f t="shared" si="85"/>
        <v>6884.7214592000009</v>
      </c>
      <c r="I127" s="7">
        <f t="shared" si="4"/>
        <v>6174.6380800000006</v>
      </c>
      <c r="J127" s="7">
        <f t="shared" si="97"/>
        <v>74805.740339200012</v>
      </c>
      <c r="K127" s="34">
        <f t="shared" si="20"/>
        <v>64216.236032000008</v>
      </c>
      <c r="L127" s="7">
        <f t="shared" si="86"/>
        <v>7160.1103175680009</v>
      </c>
      <c r="M127" s="7">
        <f t="shared" si="7"/>
        <v>6421.6236032000015</v>
      </c>
      <c r="N127" s="139">
        <f t="shared" si="98"/>
        <v>77797.969952768006</v>
      </c>
      <c r="O127" s="7">
        <f t="shared" si="21"/>
        <v>66784.88547328001</v>
      </c>
      <c r="P127" s="7">
        <f t="shared" si="87"/>
        <v>7446.514730270721</v>
      </c>
      <c r="Q127" s="7">
        <f t="shared" si="10"/>
        <v>6678.488547328001</v>
      </c>
      <c r="R127" s="7">
        <f t="shared" si="99"/>
        <v>80909.88875087873</v>
      </c>
      <c r="S127" s="34">
        <f t="shared" si="22"/>
        <v>69456.280892211216</v>
      </c>
      <c r="T127" s="7">
        <f t="shared" si="88"/>
        <v>7744.3753194815508</v>
      </c>
      <c r="U127" s="7">
        <f t="shared" si="13"/>
        <v>6945.6280892211216</v>
      </c>
      <c r="V127" s="139">
        <f t="shared" si="100"/>
        <v>84146.284300913889</v>
      </c>
      <c r="W127" s="7">
        <f t="shared" si="23"/>
        <v>72234.532127899671</v>
      </c>
      <c r="X127" s="7">
        <f t="shared" si="89"/>
        <v>8054.1503322608132</v>
      </c>
      <c r="Y127" s="7">
        <f t="shared" si="16"/>
        <v>7223.4532127899674</v>
      </c>
      <c r="Z127" s="8">
        <f t="shared" si="101"/>
        <v>87512.135672950462</v>
      </c>
    </row>
    <row r="128" spans="1:26" x14ac:dyDescent="0.25">
      <c r="A128" s="24" t="s">
        <v>78</v>
      </c>
      <c r="B128" s="141">
        <v>10</v>
      </c>
      <c r="C128" s="370">
        <f t="shared" si="95"/>
        <v>61721.920000000006</v>
      </c>
      <c r="D128" s="7">
        <f t="shared" si="84"/>
        <v>6881.9940800000004</v>
      </c>
      <c r="E128" s="7">
        <f t="shared" si="1"/>
        <v>6172.1920000000009</v>
      </c>
      <c r="F128" s="8">
        <f t="shared" si="96"/>
        <v>74776.106079999998</v>
      </c>
      <c r="G128" s="7">
        <f t="shared" si="19"/>
        <v>64190.796800000011</v>
      </c>
      <c r="H128" s="7">
        <f t="shared" si="85"/>
        <v>7157.2738432000015</v>
      </c>
      <c r="I128" s="7">
        <f t="shared" si="4"/>
        <v>6419.0796800000016</v>
      </c>
      <c r="J128" s="7">
        <f t="shared" si="97"/>
        <v>77767.15032320001</v>
      </c>
      <c r="K128" s="34">
        <f t="shared" si="20"/>
        <v>66758.428672000009</v>
      </c>
      <c r="L128" s="7">
        <f t="shared" si="86"/>
        <v>7443.5647969280008</v>
      </c>
      <c r="M128" s="7">
        <f t="shared" si="7"/>
        <v>6675.8428672000009</v>
      </c>
      <c r="N128" s="139">
        <f t="shared" si="98"/>
        <v>80877.836336128006</v>
      </c>
      <c r="O128" s="7">
        <f t="shared" si="21"/>
        <v>69428.765818880012</v>
      </c>
      <c r="P128" s="7">
        <f t="shared" si="87"/>
        <v>7741.3073888051213</v>
      </c>
      <c r="Q128" s="7">
        <f t="shared" si="10"/>
        <v>6942.876581888002</v>
      </c>
      <c r="R128" s="7">
        <f t="shared" si="99"/>
        <v>84112.949789573133</v>
      </c>
      <c r="S128" s="34">
        <f t="shared" si="22"/>
        <v>72205.916451635218</v>
      </c>
      <c r="T128" s="7">
        <f t="shared" si="88"/>
        <v>8050.9596843573272</v>
      </c>
      <c r="U128" s="7">
        <f t="shared" si="13"/>
        <v>7220.5916451635221</v>
      </c>
      <c r="V128" s="139">
        <f t="shared" si="100"/>
        <v>87477.467781156069</v>
      </c>
      <c r="W128" s="7">
        <f t="shared" si="23"/>
        <v>75094.153109700623</v>
      </c>
      <c r="X128" s="7">
        <f t="shared" si="89"/>
        <v>8372.9980717316193</v>
      </c>
      <c r="Y128" s="7">
        <f t="shared" si="16"/>
        <v>7509.4153109700628</v>
      </c>
      <c r="Z128" s="8">
        <f t="shared" si="101"/>
        <v>90976.5664924023</v>
      </c>
    </row>
    <row r="129" spans="1:26" x14ac:dyDescent="0.25">
      <c r="A129" s="24" t="s">
        <v>79</v>
      </c>
      <c r="B129" s="141">
        <v>11</v>
      </c>
      <c r="C129" s="370">
        <f t="shared" si="95"/>
        <v>64084.800000000003</v>
      </c>
      <c r="D129" s="7">
        <f t="shared" si="84"/>
        <v>7145.4552000000003</v>
      </c>
      <c r="E129" s="7">
        <f>C129*$F$3</f>
        <v>6408.4800000000005</v>
      </c>
      <c r="F129" s="8">
        <f t="shared" si="96"/>
        <v>77638.735199999996</v>
      </c>
      <c r="G129" s="7">
        <f t="shared" si="19"/>
        <v>66648.19200000001</v>
      </c>
      <c r="H129" s="7">
        <f t="shared" si="85"/>
        <v>7431.2734080000009</v>
      </c>
      <c r="I129" s="7">
        <f>G129*$F$3</f>
        <v>6664.8192000000017</v>
      </c>
      <c r="J129" s="7">
        <f t="shared" si="97"/>
        <v>80744.284608000016</v>
      </c>
      <c r="K129" s="34">
        <f t="shared" si="20"/>
        <v>69314.119680000018</v>
      </c>
      <c r="L129" s="7">
        <f t="shared" si="86"/>
        <v>7728.5243443200025</v>
      </c>
      <c r="M129" s="7">
        <f>K129*$F$3</f>
        <v>6931.4119680000022</v>
      </c>
      <c r="N129" s="139">
        <f t="shared" si="98"/>
        <v>83974.05599232002</v>
      </c>
      <c r="O129" s="7">
        <f t="shared" si="21"/>
        <v>72086.684467200015</v>
      </c>
      <c r="P129" s="7">
        <f t="shared" si="87"/>
        <v>8037.6653180928015</v>
      </c>
      <c r="Q129" s="7">
        <f>O129*$F$3</f>
        <v>7208.6684467200021</v>
      </c>
      <c r="R129" s="7">
        <f t="shared" si="99"/>
        <v>87333.018232012808</v>
      </c>
      <c r="S129" s="34">
        <f t="shared" si="22"/>
        <v>74970.151845888016</v>
      </c>
      <c r="T129" s="7">
        <f t="shared" si="88"/>
        <v>8359.1719308165139</v>
      </c>
      <c r="U129" s="7">
        <f>S129*$F$3</f>
        <v>7497.0151845888022</v>
      </c>
      <c r="V129" s="139">
        <f t="shared" si="100"/>
        <v>90826.338961293339</v>
      </c>
      <c r="W129" s="7">
        <f t="shared" si="23"/>
        <v>77968.957919723543</v>
      </c>
      <c r="X129" s="7">
        <f t="shared" si="89"/>
        <v>8693.5388080491757</v>
      </c>
      <c r="Y129" s="7">
        <f>W129*$F$3</f>
        <v>7796.8957919723543</v>
      </c>
      <c r="Z129" s="8">
        <f t="shared" si="101"/>
        <v>94459.392519745074</v>
      </c>
    </row>
    <row r="130" spans="1:26" x14ac:dyDescent="0.25">
      <c r="A130" s="24" t="s">
        <v>80</v>
      </c>
      <c r="B130" s="141">
        <v>12</v>
      </c>
      <c r="C130" s="370">
        <f t="shared" si="95"/>
        <v>66423.760000000009</v>
      </c>
      <c r="D130" s="7">
        <f t="shared" si="84"/>
        <v>7406.249240000001</v>
      </c>
      <c r="E130" s="7">
        <f>C130*$F$3</f>
        <v>6642.3760000000011</v>
      </c>
      <c r="F130" s="8">
        <f t="shared" si="96"/>
        <v>80472.385240000018</v>
      </c>
      <c r="G130" s="7">
        <f>C130*$F$4</f>
        <v>69080.710400000011</v>
      </c>
      <c r="H130" s="7">
        <f t="shared" si="85"/>
        <v>7702.4992096000014</v>
      </c>
      <c r="I130" s="7">
        <f>G130*$F$3</f>
        <v>6908.0710400000016</v>
      </c>
      <c r="J130" s="7">
        <f t="shared" si="97"/>
        <v>83691.280649600012</v>
      </c>
      <c r="K130" s="34">
        <f>G130*$F$4</f>
        <v>71843.938816000009</v>
      </c>
      <c r="L130" s="7">
        <f t="shared" si="86"/>
        <v>8010.5991779840015</v>
      </c>
      <c r="M130" s="7">
        <f>K130*$F$3</f>
        <v>7184.3938816000009</v>
      </c>
      <c r="N130" s="139">
        <f t="shared" si="98"/>
        <v>87038.931875584007</v>
      </c>
      <c r="O130" s="7">
        <f>K130*$F$4</f>
        <v>74717.696368640012</v>
      </c>
      <c r="P130" s="7">
        <f t="shared" si="87"/>
        <v>8331.0231451033615</v>
      </c>
      <c r="Q130" s="7">
        <f>O130*$F$3</f>
        <v>7471.7696368640018</v>
      </c>
      <c r="R130" s="7">
        <f t="shared" si="99"/>
        <v>90520.489150607376</v>
      </c>
      <c r="S130" s="34">
        <f>O130*$F$4</f>
        <v>77706.404223385616</v>
      </c>
      <c r="T130" s="7">
        <f t="shared" si="88"/>
        <v>8664.2640709074967</v>
      </c>
      <c r="U130" s="7">
        <f>S130*$F$3</f>
        <v>7770.6404223385616</v>
      </c>
      <c r="V130" s="139">
        <f t="shared" si="100"/>
        <v>94141.308716631669</v>
      </c>
      <c r="W130" s="7">
        <f>S130*$F$4</f>
        <v>80814.66039232105</v>
      </c>
      <c r="X130" s="7">
        <f t="shared" si="89"/>
        <v>9010.8346337437979</v>
      </c>
      <c r="Y130" s="7">
        <f>W130*$F$3</f>
        <v>8081.4660392321057</v>
      </c>
      <c r="Z130" s="8">
        <f t="shared" si="101"/>
        <v>97906.961065296957</v>
      </c>
    </row>
    <row r="131" spans="1:26" x14ac:dyDescent="0.25">
      <c r="A131" s="24" t="s">
        <v>81</v>
      </c>
      <c r="B131" s="141">
        <v>13</v>
      </c>
      <c r="C131" s="370">
        <f t="shared" si="95"/>
        <v>68893.760000000009</v>
      </c>
      <c r="D131" s="7">
        <f t="shared" si="84"/>
        <v>7681.6542400000008</v>
      </c>
      <c r="E131" s="7">
        <f>C131*$F$3</f>
        <v>6889.3760000000011</v>
      </c>
      <c r="F131" s="8">
        <f t="shared" si="96"/>
        <v>83464.790240000017</v>
      </c>
      <c r="G131" s="7">
        <f>C131*$F$4</f>
        <v>71649.510400000014</v>
      </c>
      <c r="H131" s="7">
        <f t="shared" si="85"/>
        <v>7988.9204096000012</v>
      </c>
      <c r="I131" s="7">
        <f>G131*$F$3</f>
        <v>7164.9510400000017</v>
      </c>
      <c r="J131" s="7">
        <f t="shared" si="97"/>
        <v>86803.381849600017</v>
      </c>
      <c r="K131" s="34">
        <f>G131*$F$4</f>
        <v>74515.49081600002</v>
      </c>
      <c r="L131" s="7">
        <f t="shared" si="86"/>
        <v>8308.4772259840029</v>
      </c>
      <c r="M131" s="7">
        <f>K131*$F$3</f>
        <v>7451.549081600002</v>
      </c>
      <c r="N131" s="139">
        <f t="shared" si="98"/>
        <v>90275.517123584024</v>
      </c>
      <c r="O131" s="7">
        <f>K131*$F$4</f>
        <v>77496.110448640029</v>
      </c>
      <c r="P131" s="7">
        <f t="shared" si="87"/>
        <v>8640.8163150233631</v>
      </c>
      <c r="Q131" s="7">
        <f>O131*$F$3</f>
        <v>7749.6110448640029</v>
      </c>
      <c r="R131" s="7">
        <f t="shared" si="99"/>
        <v>93886.537808527384</v>
      </c>
      <c r="S131" s="34">
        <f>O131*$F$4</f>
        <v>80595.954866585627</v>
      </c>
      <c r="T131" s="7">
        <f t="shared" si="88"/>
        <v>8986.4489676242974</v>
      </c>
      <c r="U131" s="7">
        <f>S131*$F$3</f>
        <v>8059.5954866585635</v>
      </c>
      <c r="V131" s="139">
        <f t="shared" si="100"/>
        <v>97641.99932086849</v>
      </c>
      <c r="W131" s="7">
        <f>S131*$F$4</f>
        <v>83819.79306124906</v>
      </c>
      <c r="X131" s="7">
        <f t="shared" si="89"/>
        <v>9345.9069263292695</v>
      </c>
      <c r="Y131" s="7">
        <f>W131*$F$3</f>
        <v>8381.9793061249056</v>
      </c>
      <c r="Z131" s="8">
        <f t="shared" si="101"/>
        <v>101547.67929370323</v>
      </c>
    </row>
    <row r="132" spans="1:26" x14ac:dyDescent="0.25">
      <c r="A132" s="24" t="s">
        <v>82</v>
      </c>
      <c r="B132" s="141">
        <v>14</v>
      </c>
      <c r="C132" s="370">
        <f t="shared" si="95"/>
        <v>71249.36</v>
      </c>
      <c r="D132" s="7">
        <f>C132*$F$2</f>
        <v>7944.3036400000001</v>
      </c>
      <c r="E132" s="7">
        <f>C132*$F$3</f>
        <v>7124.9360000000006</v>
      </c>
      <c r="F132" s="8">
        <f t="shared" si="96"/>
        <v>86318.59964</v>
      </c>
      <c r="G132" s="7">
        <f>C132*$F$4</f>
        <v>74099.334400000007</v>
      </c>
      <c r="H132" s="7">
        <f>G132*$F$2</f>
        <v>8262.0757856</v>
      </c>
      <c r="I132" s="7">
        <f>G132*$F$3</f>
        <v>7409.9334400000007</v>
      </c>
      <c r="J132" s="7">
        <f t="shared" si="97"/>
        <v>89771.343625600013</v>
      </c>
      <c r="K132" s="34">
        <f>G132*$F$4</f>
        <v>77063.307776000016</v>
      </c>
      <c r="L132" s="7">
        <f>K132*$F$2</f>
        <v>8592.5588170240026</v>
      </c>
      <c r="M132" s="7">
        <f>K132*$F$3</f>
        <v>7706.330777600002</v>
      </c>
      <c r="N132" s="139">
        <f t="shared" si="98"/>
        <v>93362.197370624024</v>
      </c>
      <c r="O132" s="7">
        <f>K132*$F$4</f>
        <v>80145.840087040022</v>
      </c>
      <c r="P132" s="7">
        <f>O132*$F$2</f>
        <v>8936.2611697049633</v>
      </c>
      <c r="Q132" s="7">
        <f>O132*$F$3</f>
        <v>8014.5840087040024</v>
      </c>
      <c r="R132" s="7">
        <f t="shared" si="99"/>
        <v>97096.685265448978</v>
      </c>
      <c r="S132" s="34">
        <f>O132*$F$4</f>
        <v>83351.673690521624</v>
      </c>
      <c r="T132" s="7">
        <f>S132*$F$2</f>
        <v>9293.7116164931613</v>
      </c>
      <c r="U132" s="7">
        <f>S132*$F$3</f>
        <v>8335.167369052162</v>
      </c>
      <c r="V132" s="139">
        <f t="shared" si="100"/>
        <v>100980.55267606695</v>
      </c>
      <c r="W132" s="7">
        <f>S132*$F$4</f>
        <v>86685.740638142495</v>
      </c>
      <c r="X132" s="7">
        <f>W132*$F$2</f>
        <v>9665.460081152889</v>
      </c>
      <c r="Y132" s="7">
        <f>W132*$F$3</f>
        <v>8668.5740638142506</v>
      </c>
      <c r="Z132" s="8">
        <f t="shared" si="101"/>
        <v>105019.77478310963</v>
      </c>
    </row>
    <row r="133" spans="1:26" x14ac:dyDescent="0.25">
      <c r="A133" s="127" t="s">
        <v>270</v>
      </c>
      <c r="B133" s="141"/>
      <c r="C133" s="34">
        <v>0</v>
      </c>
      <c r="D133" s="7"/>
      <c r="E133" s="7"/>
      <c r="F133" s="8"/>
      <c r="G133" s="7"/>
      <c r="H133" s="7"/>
      <c r="I133" s="7"/>
      <c r="J133" s="7">
        <f>$J$132</f>
        <v>89771.343625600013</v>
      </c>
      <c r="K133" s="34">
        <v>64406.401812500008</v>
      </c>
      <c r="L133" s="7">
        <v>7116.9074002812513</v>
      </c>
      <c r="M133" s="7">
        <v>6440.6401812500008</v>
      </c>
      <c r="N133" s="139">
        <f>$N$132</f>
        <v>93362.197370624024</v>
      </c>
      <c r="O133" s="7">
        <v>65533.51384421876</v>
      </c>
      <c r="P133" s="7">
        <v>7241.453279786173</v>
      </c>
      <c r="Q133" s="7">
        <v>6553.351384421876</v>
      </c>
      <c r="R133" s="7">
        <f>$R$132</f>
        <v>97096.685265448978</v>
      </c>
      <c r="S133" s="34">
        <v>66680.3503364926</v>
      </c>
      <c r="T133" s="7">
        <v>7368.1787121824327</v>
      </c>
      <c r="U133" s="7">
        <v>6668.0350336492602</v>
      </c>
      <c r="V133" s="139">
        <f>$V$132</f>
        <v>100980.55267606695</v>
      </c>
      <c r="W133" s="7">
        <v>67847.25646738123</v>
      </c>
      <c r="X133" s="7">
        <v>7497.1218396456261</v>
      </c>
      <c r="Y133" s="7">
        <v>6784.725646738123</v>
      </c>
      <c r="Z133" s="8">
        <f>$Z$132</f>
        <v>105019.77478310963</v>
      </c>
    </row>
    <row r="134" spans="1:26" x14ac:dyDescent="0.25">
      <c r="A134" s="127" t="s">
        <v>270</v>
      </c>
      <c r="B134" s="141"/>
      <c r="C134" s="34">
        <v>0</v>
      </c>
      <c r="D134" s="7"/>
      <c r="E134" s="7"/>
      <c r="F134" s="8"/>
      <c r="G134" s="7"/>
      <c r="H134" s="7"/>
      <c r="I134" s="7"/>
      <c r="J134" s="7">
        <f t="shared" ref="J134:J145" si="102">$J$132</f>
        <v>89771.343625600013</v>
      </c>
      <c r="K134" s="34">
        <v>64406.401812500008</v>
      </c>
      <c r="L134" s="7">
        <v>7116.9074002812513</v>
      </c>
      <c r="M134" s="7">
        <v>6440.6401812500008</v>
      </c>
      <c r="N134" s="139">
        <f t="shared" ref="N134:N145" si="103">$N$132</f>
        <v>93362.197370624024</v>
      </c>
      <c r="O134" s="7">
        <v>65533.51384421876</v>
      </c>
      <c r="P134" s="7">
        <v>7241.453279786173</v>
      </c>
      <c r="Q134" s="7">
        <v>6553.351384421876</v>
      </c>
      <c r="R134" s="7">
        <f t="shared" ref="R134:R145" si="104">$R$132</f>
        <v>97096.685265448978</v>
      </c>
      <c r="S134" s="34">
        <v>66680.3503364926</v>
      </c>
      <c r="T134" s="7">
        <v>7368.1787121824327</v>
      </c>
      <c r="U134" s="7">
        <v>6668.0350336492602</v>
      </c>
      <c r="V134" s="139">
        <f t="shared" ref="V134:V145" si="105">$V$132</f>
        <v>100980.55267606695</v>
      </c>
      <c r="W134" s="7">
        <v>67847.25646738123</v>
      </c>
      <c r="X134" s="7">
        <v>7497.1218396456261</v>
      </c>
      <c r="Y134" s="7">
        <v>6784.725646738123</v>
      </c>
      <c r="Z134" s="8">
        <f t="shared" ref="Z134:Z145" si="106">$Z$132</f>
        <v>105019.77478310963</v>
      </c>
    </row>
    <row r="135" spans="1:26" x14ac:dyDescent="0.25">
      <c r="A135" s="127" t="s">
        <v>270</v>
      </c>
      <c r="B135" s="141"/>
      <c r="C135" s="34">
        <v>0</v>
      </c>
      <c r="D135" s="7"/>
      <c r="E135" s="7"/>
      <c r="F135" s="8"/>
      <c r="G135" s="7"/>
      <c r="H135" s="7"/>
      <c r="I135" s="7"/>
      <c r="J135" s="7">
        <f t="shared" si="102"/>
        <v>89771.343625600013</v>
      </c>
      <c r="K135" s="34">
        <v>64406.401812500008</v>
      </c>
      <c r="L135" s="7">
        <v>7116.9074002812513</v>
      </c>
      <c r="M135" s="7">
        <v>6440.6401812500008</v>
      </c>
      <c r="N135" s="139">
        <f t="shared" si="103"/>
        <v>93362.197370624024</v>
      </c>
      <c r="O135" s="7">
        <v>65533.51384421876</v>
      </c>
      <c r="P135" s="7">
        <v>7241.453279786173</v>
      </c>
      <c r="Q135" s="7">
        <v>6553.351384421876</v>
      </c>
      <c r="R135" s="7">
        <f t="shared" si="104"/>
        <v>97096.685265448978</v>
      </c>
      <c r="S135" s="34">
        <v>66680.3503364926</v>
      </c>
      <c r="T135" s="7">
        <v>7368.1787121824327</v>
      </c>
      <c r="U135" s="7">
        <v>6668.0350336492602</v>
      </c>
      <c r="V135" s="139">
        <f t="shared" si="105"/>
        <v>100980.55267606695</v>
      </c>
      <c r="W135" s="7">
        <v>67847.25646738123</v>
      </c>
      <c r="X135" s="7">
        <v>7497.1218396456261</v>
      </c>
      <c r="Y135" s="7">
        <v>6784.725646738123</v>
      </c>
      <c r="Z135" s="8">
        <f t="shared" si="106"/>
        <v>105019.77478310963</v>
      </c>
    </row>
    <row r="136" spans="1:26" x14ac:dyDescent="0.25">
      <c r="A136" s="127" t="s">
        <v>270</v>
      </c>
      <c r="B136" s="141"/>
      <c r="C136" s="34">
        <v>0</v>
      </c>
      <c r="D136" s="7"/>
      <c r="E136" s="7"/>
      <c r="F136" s="8"/>
      <c r="G136" s="7"/>
      <c r="H136" s="7"/>
      <c r="I136" s="7"/>
      <c r="J136" s="7">
        <f t="shared" si="102"/>
        <v>89771.343625600013</v>
      </c>
      <c r="K136" s="34">
        <v>64406.401812500008</v>
      </c>
      <c r="L136" s="7">
        <v>7116.9074002812513</v>
      </c>
      <c r="M136" s="7">
        <v>6440.6401812500008</v>
      </c>
      <c r="N136" s="139">
        <f t="shared" si="103"/>
        <v>93362.197370624024</v>
      </c>
      <c r="O136" s="7">
        <v>65533.51384421876</v>
      </c>
      <c r="P136" s="7">
        <v>7241.453279786173</v>
      </c>
      <c r="Q136" s="7">
        <v>6553.351384421876</v>
      </c>
      <c r="R136" s="7">
        <f t="shared" si="104"/>
        <v>97096.685265448978</v>
      </c>
      <c r="S136" s="34">
        <v>66680.3503364926</v>
      </c>
      <c r="T136" s="7">
        <v>7368.1787121824327</v>
      </c>
      <c r="U136" s="7">
        <v>6668.0350336492602</v>
      </c>
      <c r="V136" s="139">
        <f t="shared" si="105"/>
        <v>100980.55267606695</v>
      </c>
      <c r="W136" s="7">
        <v>67847.25646738123</v>
      </c>
      <c r="X136" s="7">
        <v>7497.1218396456261</v>
      </c>
      <c r="Y136" s="7">
        <v>6784.725646738123</v>
      </c>
      <c r="Z136" s="8">
        <f t="shared" si="106"/>
        <v>105019.77478310963</v>
      </c>
    </row>
    <row r="137" spans="1:26" x14ac:dyDescent="0.25">
      <c r="A137" s="127" t="s">
        <v>270</v>
      </c>
      <c r="B137" s="141"/>
      <c r="C137" s="34">
        <v>0</v>
      </c>
      <c r="D137" s="7"/>
      <c r="E137" s="7"/>
      <c r="F137" s="8"/>
      <c r="G137" s="7"/>
      <c r="H137" s="7"/>
      <c r="I137" s="7"/>
      <c r="J137" s="7">
        <f t="shared" si="102"/>
        <v>89771.343625600013</v>
      </c>
      <c r="K137" s="34">
        <v>64406.401812500008</v>
      </c>
      <c r="L137" s="7">
        <v>7116.9074002812513</v>
      </c>
      <c r="M137" s="7">
        <v>6440.6401812500008</v>
      </c>
      <c r="N137" s="139">
        <f t="shared" si="103"/>
        <v>93362.197370624024</v>
      </c>
      <c r="O137" s="7">
        <v>65533.51384421876</v>
      </c>
      <c r="P137" s="7">
        <v>7241.453279786173</v>
      </c>
      <c r="Q137" s="7">
        <v>6553.351384421876</v>
      </c>
      <c r="R137" s="7">
        <f t="shared" si="104"/>
        <v>97096.685265448978</v>
      </c>
      <c r="S137" s="34">
        <v>66680.3503364926</v>
      </c>
      <c r="T137" s="7">
        <v>7368.1787121824327</v>
      </c>
      <c r="U137" s="7">
        <v>6668.0350336492602</v>
      </c>
      <c r="V137" s="139">
        <f t="shared" si="105"/>
        <v>100980.55267606695</v>
      </c>
      <c r="W137" s="7">
        <v>67847.25646738123</v>
      </c>
      <c r="X137" s="7">
        <v>7497.1218396456261</v>
      </c>
      <c r="Y137" s="7">
        <v>6784.725646738123</v>
      </c>
      <c r="Z137" s="8">
        <f t="shared" si="106"/>
        <v>105019.77478310963</v>
      </c>
    </row>
    <row r="138" spans="1:26" x14ac:dyDescent="0.25">
      <c r="A138" s="127" t="s">
        <v>270</v>
      </c>
      <c r="B138" s="141"/>
      <c r="C138" s="34">
        <v>0</v>
      </c>
      <c r="D138" s="7"/>
      <c r="E138" s="7"/>
      <c r="F138" s="8"/>
      <c r="G138" s="7"/>
      <c r="H138" s="7"/>
      <c r="I138" s="7"/>
      <c r="J138" s="7">
        <f t="shared" si="102"/>
        <v>89771.343625600013</v>
      </c>
      <c r="K138" s="34">
        <v>64406.401812500008</v>
      </c>
      <c r="L138" s="7">
        <v>7116.9074002812513</v>
      </c>
      <c r="M138" s="7">
        <v>6440.6401812500008</v>
      </c>
      <c r="N138" s="139">
        <f t="shared" si="103"/>
        <v>93362.197370624024</v>
      </c>
      <c r="O138" s="7">
        <v>65533.51384421876</v>
      </c>
      <c r="P138" s="7">
        <v>7241.453279786173</v>
      </c>
      <c r="Q138" s="7">
        <v>6553.351384421876</v>
      </c>
      <c r="R138" s="7">
        <f t="shared" si="104"/>
        <v>97096.685265448978</v>
      </c>
      <c r="S138" s="34">
        <v>66680.3503364926</v>
      </c>
      <c r="T138" s="7">
        <v>7368.1787121824327</v>
      </c>
      <c r="U138" s="7">
        <v>6668.0350336492602</v>
      </c>
      <c r="V138" s="139">
        <f t="shared" si="105"/>
        <v>100980.55267606695</v>
      </c>
      <c r="W138" s="7">
        <v>67847.25646738123</v>
      </c>
      <c r="X138" s="7">
        <v>7497.1218396456261</v>
      </c>
      <c r="Y138" s="7">
        <v>6784.725646738123</v>
      </c>
      <c r="Z138" s="8">
        <f t="shared" si="106"/>
        <v>105019.77478310963</v>
      </c>
    </row>
    <row r="139" spans="1:26" x14ac:dyDescent="0.25">
      <c r="A139" s="127" t="s">
        <v>270</v>
      </c>
      <c r="B139" s="141"/>
      <c r="C139" s="34">
        <v>0</v>
      </c>
      <c r="D139" s="7"/>
      <c r="E139" s="7"/>
      <c r="F139" s="8"/>
      <c r="G139" s="7"/>
      <c r="H139" s="7"/>
      <c r="I139" s="7"/>
      <c r="J139" s="7">
        <f t="shared" si="102"/>
        <v>89771.343625600013</v>
      </c>
      <c r="K139" s="34">
        <v>64406.401812500008</v>
      </c>
      <c r="L139" s="7">
        <v>7116.9074002812513</v>
      </c>
      <c r="M139" s="7">
        <v>6440.6401812500008</v>
      </c>
      <c r="N139" s="139">
        <f t="shared" si="103"/>
        <v>93362.197370624024</v>
      </c>
      <c r="O139" s="7">
        <v>65533.51384421876</v>
      </c>
      <c r="P139" s="7">
        <v>7241.453279786173</v>
      </c>
      <c r="Q139" s="7">
        <v>6553.351384421876</v>
      </c>
      <c r="R139" s="7">
        <f t="shared" si="104"/>
        <v>97096.685265448978</v>
      </c>
      <c r="S139" s="34">
        <v>66680.3503364926</v>
      </c>
      <c r="T139" s="7">
        <v>7368.1787121824327</v>
      </c>
      <c r="U139" s="7">
        <v>6668.0350336492602</v>
      </c>
      <c r="V139" s="139">
        <f t="shared" si="105"/>
        <v>100980.55267606695</v>
      </c>
      <c r="W139" s="7">
        <v>67847.25646738123</v>
      </c>
      <c r="X139" s="7">
        <v>7497.1218396456261</v>
      </c>
      <c r="Y139" s="7">
        <v>6784.725646738123</v>
      </c>
      <c r="Z139" s="8">
        <f t="shared" si="106"/>
        <v>105019.77478310963</v>
      </c>
    </row>
    <row r="140" spans="1:26" x14ac:dyDescent="0.25">
      <c r="A140" s="127" t="s">
        <v>270</v>
      </c>
      <c r="B140" s="141"/>
      <c r="C140" s="34">
        <v>0</v>
      </c>
      <c r="D140" s="7"/>
      <c r="E140" s="7"/>
      <c r="F140" s="8"/>
      <c r="G140" s="7"/>
      <c r="H140" s="7"/>
      <c r="I140" s="7"/>
      <c r="J140" s="7">
        <f t="shared" si="102"/>
        <v>89771.343625600013</v>
      </c>
      <c r="K140" s="34">
        <v>64406.401812500008</v>
      </c>
      <c r="L140" s="7">
        <v>7116.9074002812513</v>
      </c>
      <c r="M140" s="7">
        <v>6440.6401812500008</v>
      </c>
      <c r="N140" s="139">
        <f t="shared" si="103"/>
        <v>93362.197370624024</v>
      </c>
      <c r="O140" s="7">
        <v>65533.51384421876</v>
      </c>
      <c r="P140" s="7">
        <v>7241.453279786173</v>
      </c>
      <c r="Q140" s="7">
        <v>6553.351384421876</v>
      </c>
      <c r="R140" s="7">
        <f t="shared" si="104"/>
        <v>97096.685265448978</v>
      </c>
      <c r="S140" s="34">
        <v>66680.3503364926</v>
      </c>
      <c r="T140" s="7">
        <v>7368.1787121824327</v>
      </c>
      <c r="U140" s="7">
        <v>6668.0350336492602</v>
      </c>
      <c r="V140" s="139">
        <f t="shared" si="105"/>
        <v>100980.55267606695</v>
      </c>
      <c r="W140" s="7">
        <v>67847.25646738123</v>
      </c>
      <c r="X140" s="7">
        <v>7497.1218396456261</v>
      </c>
      <c r="Y140" s="7">
        <v>6784.725646738123</v>
      </c>
      <c r="Z140" s="8">
        <f t="shared" si="106"/>
        <v>105019.77478310963</v>
      </c>
    </row>
    <row r="141" spans="1:26" x14ac:dyDescent="0.25">
      <c r="A141" s="127" t="s">
        <v>270</v>
      </c>
      <c r="B141" s="141"/>
      <c r="C141" s="34">
        <v>0</v>
      </c>
      <c r="D141" s="7"/>
      <c r="E141" s="7"/>
      <c r="F141" s="8"/>
      <c r="G141" s="7"/>
      <c r="H141" s="7"/>
      <c r="I141" s="7"/>
      <c r="J141" s="7">
        <f t="shared" si="102"/>
        <v>89771.343625600013</v>
      </c>
      <c r="K141" s="34">
        <v>64406.401812500008</v>
      </c>
      <c r="L141" s="7">
        <v>7116.9074002812513</v>
      </c>
      <c r="M141" s="7">
        <v>6440.6401812500008</v>
      </c>
      <c r="N141" s="139">
        <f t="shared" si="103"/>
        <v>93362.197370624024</v>
      </c>
      <c r="O141" s="7">
        <v>65533.51384421876</v>
      </c>
      <c r="P141" s="7">
        <v>7241.453279786173</v>
      </c>
      <c r="Q141" s="7">
        <v>6553.351384421876</v>
      </c>
      <c r="R141" s="7">
        <f t="shared" si="104"/>
        <v>97096.685265448978</v>
      </c>
      <c r="S141" s="34">
        <v>66680.3503364926</v>
      </c>
      <c r="T141" s="7">
        <v>7368.1787121824327</v>
      </c>
      <c r="U141" s="7">
        <v>6668.0350336492602</v>
      </c>
      <c r="V141" s="139">
        <f t="shared" si="105"/>
        <v>100980.55267606695</v>
      </c>
      <c r="W141" s="7">
        <v>67847.25646738123</v>
      </c>
      <c r="X141" s="7">
        <v>7497.1218396456261</v>
      </c>
      <c r="Y141" s="7">
        <v>6784.725646738123</v>
      </c>
      <c r="Z141" s="8">
        <f t="shared" si="106"/>
        <v>105019.77478310963</v>
      </c>
    </row>
    <row r="142" spans="1:26" x14ac:dyDescent="0.25">
      <c r="A142" s="127" t="s">
        <v>270</v>
      </c>
      <c r="B142" s="143"/>
      <c r="C142" s="137">
        <v>0</v>
      </c>
      <c r="F142" s="62"/>
      <c r="J142" s="7">
        <f t="shared" si="102"/>
        <v>89771.343625600013</v>
      </c>
      <c r="K142" s="34">
        <v>64406.401812500008</v>
      </c>
      <c r="L142" s="7">
        <v>7116.9074002812513</v>
      </c>
      <c r="M142" s="7">
        <v>6440.6401812500008</v>
      </c>
      <c r="N142" s="139">
        <f t="shared" si="103"/>
        <v>93362.197370624024</v>
      </c>
      <c r="O142" s="7">
        <v>65533.51384421876</v>
      </c>
      <c r="P142" s="7">
        <v>7241.453279786173</v>
      </c>
      <c r="Q142" s="7">
        <v>6553.351384421876</v>
      </c>
      <c r="R142" s="7">
        <f t="shared" si="104"/>
        <v>97096.685265448978</v>
      </c>
      <c r="S142" s="34">
        <v>66680.3503364926</v>
      </c>
      <c r="T142" s="7">
        <v>7368.1787121824327</v>
      </c>
      <c r="U142" s="7">
        <v>6668.0350336492602</v>
      </c>
      <c r="V142" s="139">
        <f t="shared" si="105"/>
        <v>100980.55267606695</v>
      </c>
      <c r="W142" s="7">
        <v>67847.25646738123</v>
      </c>
      <c r="X142" s="7">
        <v>7497.1218396456261</v>
      </c>
      <c r="Y142" s="7">
        <v>6784.725646738123</v>
      </c>
      <c r="Z142" s="8">
        <f t="shared" si="106"/>
        <v>105019.77478310963</v>
      </c>
    </row>
    <row r="143" spans="1:26" x14ac:dyDescent="0.25">
      <c r="A143" s="127" t="s">
        <v>270</v>
      </c>
      <c r="B143" s="143"/>
      <c r="C143" s="137">
        <v>0</v>
      </c>
      <c r="F143" s="62"/>
      <c r="J143" s="7">
        <f t="shared" si="102"/>
        <v>89771.343625600013</v>
      </c>
      <c r="K143" s="34">
        <v>64406.401812500008</v>
      </c>
      <c r="L143" s="7">
        <v>7116.9074002812513</v>
      </c>
      <c r="M143" s="7">
        <v>6440.6401812500008</v>
      </c>
      <c r="N143" s="139">
        <f t="shared" si="103"/>
        <v>93362.197370624024</v>
      </c>
      <c r="O143" s="7">
        <v>65533.51384421876</v>
      </c>
      <c r="P143" s="7">
        <v>7241.453279786173</v>
      </c>
      <c r="Q143" s="7">
        <v>6553.351384421876</v>
      </c>
      <c r="R143" s="7">
        <f t="shared" si="104"/>
        <v>97096.685265448978</v>
      </c>
      <c r="S143" s="34">
        <v>66680.3503364926</v>
      </c>
      <c r="T143" s="7">
        <v>7368.1787121824327</v>
      </c>
      <c r="U143" s="7">
        <v>6668.0350336492602</v>
      </c>
      <c r="V143" s="139">
        <f t="shared" si="105"/>
        <v>100980.55267606695</v>
      </c>
      <c r="W143" s="7">
        <v>67847.25646738123</v>
      </c>
      <c r="X143" s="7">
        <v>7497.1218396456261</v>
      </c>
      <c r="Y143" s="7">
        <v>6784.725646738123</v>
      </c>
      <c r="Z143" s="8">
        <f t="shared" si="106"/>
        <v>105019.77478310963</v>
      </c>
    </row>
    <row r="144" spans="1:26" x14ac:dyDescent="0.25">
      <c r="A144" s="127" t="s">
        <v>270</v>
      </c>
      <c r="B144" s="143"/>
      <c r="C144" s="137">
        <v>0</v>
      </c>
      <c r="F144" s="62"/>
      <c r="J144" s="7">
        <f t="shared" si="102"/>
        <v>89771.343625600013</v>
      </c>
      <c r="K144" s="34">
        <v>64406.401812500008</v>
      </c>
      <c r="L144" s="7">
        <v>7116.9074002812513</v>
      </c>
      <c r="M144" s="7">
        <v>6440.6401812500008</v>
      </c>
      <c r="N144" s="139">
        <f t="shared" si="103"/>
        <v>93362.197370624024</v>
      </c>
      <c r="O144" s="7">
        <v>65533.51384421876</v>
      </c>
      <c r="P144" s="7">
        <v>7241.453279786173</v>
      </c>
      <c r="Q144" s="7">
        <v>6553.351384421876</v>
      </c>
      <c r="R144" s="7">
        <f t="shared" si="104"/>
        <v>97096.685265448978</v>
      </c>
      <c r="S144" s="34">
        <v>66680.3503364926</v>
      </c>
      <c r="T144" s="7">
        <v>7368.1787121824327</v>
      </c>
      <c r="U144" s="7">
        <v>6668.0350336492602</v>
      </c>
      <c r="V144" s="139">
        <f t="shared" si="105"/>
        <v>100980.55267606695</v>
      </c>
      <c r="W144" s="7">
        <v>67847.25646738123</v>
      </c>
      <c r="X144" s="7">
        <v>7497.1218396456261</v>
      </c>
      <c r="Y144" s="7">
        <v>6784.725646738123</v>
      </c>
      <c r="Z144" s="8">
        <f t="shared" si="106"/>
        <v>105019.77478310963</v>
      </c>
    </row>
    <row r="145" spans="1:26" ht="15.75" thickBot="1" x14ac:dyDescent="0.3">
      <c r="A145" s="128" t="s">
        <v>270</v>
      </c>
      <c r="B145" s="88"/>
      <c r="C145" s="83">
        <v>0</v>
      </c>
      <c r="D145" s="60"/>
      <c r="E145" s="60"/>
      <c r="F145" s="63"/>
      <c r="G145" s="60"/>
      <c r="H145" s="60"/>
      <c r="I145" s="60"/>
      <c r="J145" s="7">
        <f t="shared" si="102"/>
        <v>89771.343625600013</v>
      </c>
      <c r="K145" s="35">
        <v>64406.401812500008</v>
      </c>
      <c r="L145" s="10">
        <v>7116.9074002812513</v>
      </c>
      <c r="M145" s="10">
        <v>6440.6401812500008</v>
      </c>
      <c r="N145" s="139">
        <f t="shared" si="103"/>
        <v>93362.197370624024</v>
      </c>
      <c r="O145" s="10">
        <v>65533.51384421876</v>
      </c>
      <c r="P145" s="10">
        <v>7241.453279786173</v>
      </c>
      <c r="Q145" s="10">
        <v>6553.351384421876</v>
      </c>
      <c r="R145" s="7">
        <f t="shared" si="104"/>
        <v>97096.685265448978</v>
      </c>
      <c r="S145" s="35">
        <v>66680.3503364926</v>
      </c>
      <c r="T145" s="10">
        <v>7368.1787121824327</v>
      </c>
      <c r="U145" s="10">
        <v>6668.0350336492602</v>
      </c>
      <c r="V145" s="139">
        <f t="shared" si="105"/>
        <v>100980.55267606695</v>
      </c>
      <c r="W145" s="10">
        <v>67847.25646738123</v>
      </c>
      <c r="X145" s="10">
        <v>7497.1218396456261</v>
      </c>
      <c r="Y145" s="10">
        <v>6784.725646738123</v>
      </c>
      <c r="Z145" s="8">
        <f t="shared" si="106"/>
        <v>105019.77478310963</v>
      </c>
    </row>
    <row r="147" spans="1:26" ht="15.75" thickBot="1" x14ac:dyDescent="0.3"/>
    <row r="148" spans="1:26" x14ac:dyDescent="0.25">
      <c r="C148" s="401" t="s">
        <v>115</v>
      </c>
      <c r="D148" s="402"/>
      <c r="E148" s="402"/>
      <c r="F148" s="403"/>
    </row>
    <row r="149" spans="1:26" x14ac:dyDescent="0.25">
      <c r="C149" s="398" t="s">
        <v>535</v>
      </c>
      <c r="D149" s="399"/>
      <c r="E149" s="399"/>
      <c r="F149" s="400"/>
    </row>
    <row r="150" spans="1:26" ht="30.75" thickBot="1" x14ac:dyDescent="0.3">
      <c r="C150" s="32" t="s">
        <v>1</v>
      </c>
      <c r="D150" s="21" t="s">
        <v>7</v>
      </c>
      <c r="E150" s="21" t="s">
        <v>8</v>
      </c>
      <c r="F150" s="33" t="s">
        <v>117</v>
      </c>
    </row>
    <row r="151" spans="1:26" ht="15.75" thickBot="1" x14ac:dyDescent="0.3">
      <c r="A151" s="20"/>
      <c r="B151" s="79" t="s">
        <v>0</v>
      </c>
      <c r="C151" s="78" t="s">
        <v>5</v>
      </c>
      <c r="D151" s="79" t="s">
        <v>5</v>
      </c>
      <c r="E151" s="79" t="s">
        <v>6</v>
      </c>
      <c r="F151" s="80" t="s">
        <v>6</v>
      </c>
    </row>
    <row r="152" spans="1:26" x14ac:dyDescent="0.25">
      <c r="A152" s="26" t="s">
        <v>15</v>
      </c>
      <c r="B152" s="140">
        <v>1</v>
      </c>
      <c r="C152" s="369">
        <v>137308</v>
      </c>
      <c r="D152" s="28">
        <f t="shared" ref="D152" si="107">C152*$F$2</f>
        <v>15309.842000000001</v>
      </c>
      <c r="E152" s="28">
        <f t="shared" ref="E152" si="108">C152*$F$3</f>
        <v>13730.800000000001</v>
      </c>
      <c r="F152" s="29">
        <f t="shared" ref="F152:F157" si="109">SUM(C152:E152)</f>
        <v>166348.64199999999</v>
      </c>
    </row>
    <row r="153" spans="1:26" x14ac:dyDescent="0.25">
      <c r="A153" s="24" t="s">
        <v>16</v>
      </c>
      <c r="B153" s="141">
        <v>2</v>
      </c>
      <c r="C153" s="370">
        <v>145138</v>
      </c>
      <c r="D153" s="7">
        <f>C153*$F$2</f>
        <v>16182.887000000001</v>
      </c>
      <c r="E153" s="7">
        <f t="shared" ref="E153" si="110">C153*$F$3</f>
        <v>14513.800000000001</v>
      </c>
      <c r="F153" s="8">
        <f t="shared" si="109"/>
        <v>175834.68699999998</v>
      </c>
    </row>
    <row r="154" spans="1:26" x14ac:dyDescent="0.25">
      <c r="A154" s="24" t="s">
        <v>17</v>
      </c>
      <c r="B154" s="141">
        <v>3</v>
      </c>
      <c r="C154" s="370">
        <v>152967</v>
      </c>
      <c r="D154" s="7">
        <f t="shared" ref="D154" si="111">C154*$F$2</f>
        <v>17055.820500000002</v>
      </c>
      <c r="E154" s="7">
        <f t="shared" ref="E154" si="112">C154*$F$3</f>
        <v>15296.7</v>
      </c>
      <c r="F154" s="8">
        <f t="shared" si="109"/>
        <v>185319.52050000001</v>
      </c>
    </row>
    <row r="155" spans="1:26" x14ac:dyDescent="0.25">
      <c r="A155" s="24" t="s">
        <v>18</v>
      </c>
      <c r="B155" s="141">
        <v>4</v>
      </c>
      <c r="C155" s="370">
        <v>160796</v>
      </c>
      <c r="D155" s="7">
        <f t="shared" ref="D155" si="113">C155*$F$2</f>
        <v>17928.754000000001</v>
      </c>
      <c r="E155" s="7">
        <f t="shared" ref="E155" si="114">C155*$F$3</f>
        <v>16079.6</v>
      </c>
      <c r="F155" s="8">
        <f t="shared" si="109"/>
        <v>194804.35400000002</v>
      </c>
    </row>
    <row r="156" spans="1:26" x14ac:dyDescent="0.25">
      <c r="A156" s="24" t="s">
        <v>19</v>
      </c>
      <c r="B156" s="141">
        <v>5</v>
      </c>
      <c r="C156" s="370">
        <v>168627</v>
      </c>
      <c r="D156" s="7">
        <f t="shared" ref="D156" si="115">C156*$F$2</f>
        <v>18801.910500000002</v>
      </c>
      <c r="E156" s="7">
        <f t="shared" ref="E156" si="116">C156*$F$3</f>
        <v>16862.7</v>
      </c>
      <c r="F156" s="8">
        <f t="shared" si="109"/>
        <v>204291.61050000001</v>
      </c>
    </row>
    <row r="157" spans="1:26" ht="15.75" thickBot="1" x14ac:dyDescent="0.3">
      <c r="A157" s="24" t="s">
        <v>20</v>
      </c>
      <c r="B157" s="141">
        <v>6</v>
      </c>
      <c r="C157" s="371">
        <v>173590</v>
      </c>
      <c r="D157" s="7">
        <f>C157*$F$2</f>
        <v>19355.285</v>
      </c>
      <c r="E157" s="7">
        <f t="shared" ref="E157" si="117">C157*$F$3</f>
        <v>17359</v>
      </c>
      <c r="F157" s="8">
        <f t="shared" si="109"/>
        <v>210304.285</v>
      </c>
    </row>
    <row r="158" spans="1:26" x14ac:dyDescent="0.25">
      <c r="A158" s="127" t="s">
        <v>270</v>
      </c>
      <c r="B158" s="141"/>
      <c r="C158" s="34">
        <v>0</v>
      </c>
      <c r="D158" s="7"/>
      <c r="E158" s="7"/>
      <c r="F158" s="8"/>
    </row>
    <row r="159" spans="1:26" x14ac:dyDescent="0.25">
      <c r="A159" s="127" t="s">
        <v>270</v>
      </c>
      <c r="B159" s="141"/>
      <c r="C159" s="34">
        <v>0</v>
      </c>
      <c r="D159" s="7"/>
      <c r="E159" s="7"/>
      <c r="F159" s="8"/>
    </row>
    <row r="160" spans="1:26" x14ac:dyDescent="0.25">
      <c r="A160" s="127" t="s">
        <v>270</v>
      </c>
      <c r="B160" s="141"/>
      <c r="C160" s="34">
        <v>0</v>
      </c>
      <c r="D160" s="7"/>
      <c r="E160" s="7"/>
      <c r="F160" s="8"/>
    </row>
    <row r="161" spans="1:6" x14ac:dyDescent="0.25">
      <c r="A161" s="127" t="s">
        <v>270</v>
      </c>
      <c r="B161" s="141"/>
      <c r="C161" s="34">
        <v>0</v>
      </c>
      <c r="D161" s="7"/>
      <c r="E161" s="7"/>
      <c r="F161" s="8"/>
    </row>
    <row r="162" spans="1:6" x14ac:dyDescent="0.25">
      <c r="A162" s="127" t="s">
        <v>270</v>
      </c>
      <c r="B162" s="141"/>
      <c r="C162" s="34">
        <v>0</v>
      </c>
      <c r="D162" s="7"/>
      <c r="E162" s="7"/>
      <c r="F162" s="8"/>
    </row>
    <row r="163" spans="1:6" ht="15.75" thickBot="1" x14ac:dyDescent="0.3">
      <c r="A163" s="128" t="s">
        <v>270</v>
      </c>
      <c r="B163" s="142"/>
      <c r="C163" s="35">
        <v>0</v>
      </c>
      <c r="D163" s="10"/>
      <c r="E163" s="10"/>
      <c r="F163" s="11"/>
    </row>
    <row r="164" spans="1:6" x14ac:dyDescent="0.25">
      <c r="A164" s="24" t="s">
        <v>21</v>
      </c>
      <c r="B164" s="141">
        <v>1</v>
      </c>
      <c r="C164" s="369">
        <v>130441</v>
      </c>
      <c r="D164" s="7">
        <f t="shared" ref="D164" si="118">C164*$F$2</f>
        <v>14544.1715</v>
      </c>
      <c r="E164" s="7">
        <f t="shared" ref="E164" si="119">C164*$F$3</f>
        <v>13044.1</v>
      </c>
      <c r="F164" s="8">
        <f t="shared" ref="F164:F169" si="120">SUM(C164:E164)</f>
        <v>158029.2715</v>
      </c>
    </row>
    <row r="165" spans="1:6" x14ac:dyDescent="0.25">
      <c r="A165" s="24" t="s">
        <v>22</v>
      </c>
      <c r="B165" s="141">
        <v>2</v>
      </c>
      <c r="C165" s="370">
        <v>137882</v>
      </c>
      <c r="D165" s="7">
        <f t="shared" ref="D165" si="121">C165*$F$2</f>
        <v>15373.843000000001</v>
      </c>
      <c r="E165" s="7">
        <f t="shared" ref="E165" si="122">C165*$F$3</f>
        <v>13788.2</v>
      </c>
      <c r="F165" s="8">
        <f t="shared" si="120"/>
        <v>167044.04300000001</v>
      </c>
    </row>
    <row r="166" spans="1:6" x14ac:dyDescent="0.25">
      <c r="A166" s="24" t="s">
        <v>23</v>
      </c>
      <c r="B166" s="141">
        <v>3</v>
      </c>
      <c r="C166" s="370">
        <v>145319</v>
      </c>
      <c r="D166" s="7">
        <f t="shared" ref="D166" si="123">C166*$F$2</f>
        <v>16203.068499999999</v>
      </c>
      <c r="E166" s="7">
        <f t="shared" ref="E166" si="124">C166*$F$3</f>
        <v>14531.900000000001</v>
      </c>
      <c r="F166" s="8">
        <f t="shared" si="120"/>
        <v>176053.96849999999</v>
      </c>
    </row>
    <row r="167" spans="1:6" x14ac:dyDescent="0.25">
      <c r="A167" s="24" t="s">
        <v>24</v>
      </c>
      <c r="B167" s="141">
        <v>4</v>
      </c>
      <c r="C167" s="370">
        <v>152757</v>
      </c>
      <c r="D167" s="7">
        <f t="shared" ref="D167" si="125">C167*$F$2</f>
        <v>17032.405500000001</v>
      </c>
      <c r="E167" s="7">
        <f t="shared" ref="E167" si="126">C167*$F$3</f>
        <v>15275.7</v>
      </c>
      <c r="F167" s="8">
        <f t="shared" si="120"/>
        <v>185065.10550000001</v>
      </c>
    </row>
    <row r="168" spans="1:6" x14ac:dyDescent="0.25">
      <c r="A168" s="24" t="s">
        <v>25</v>
      </c>
      <c r="B168" s="141">
        <v>5</v>
      </c>
      <c r="C168" s="370">
        <v>160194</v>
      </c>
      <c r="D168" s="7">
        <f t="shared" ref="D168" si="127">C168*$F$2</f>
        <v>17861.631000000001</v>
      </c>
      <c r="E168" s="7">
        <f t="shared" ref="E168" si="128">C168*$F$3</f>
        <v>16019.400000000001</v>
      </c>
      <c r="F168" s="8">
        <f t="shared" si="120"/>
        <v>194075.03099999999</v>
      </c>
    </row>
    <row r="169" spans="1:6" ht="15.75" thickBot="1" x14ac:dyDescent="0.3">
      <c r="A169" s="24" t="s">
        <v>26</v>
      </c>
      <c r="B169" s="141">
        <v>6</v>
      </c>
      <c r="C169" s="371">
        <v>167633</v>
      </c>
      <c r="D169" s="7">
        <f t="shared" ref="D169" si="129">C169*$F$2</f>
        <v>18691.0795</v>
      </c>
      <c r="E169" s="7">
        <f t="shared" ref="E169" si="130">C169*$F$3</f>
        <v>16763.3</v>
      </c>
      <c r="F169" s="8">
        <f t="shared" si="120"/>
        <v>203087.37949999998</v>
      </c>
    </row>
    <row r="170" spans="1:6" x14ac:dyDescent="0.25">
      <c r="A170" s="127" t="s">
        <v>270</v>
      </c>
      <c r="B170" s="141"/>
      <c r="C170" s="34">
        <v>0</v>
      </c>
      <c r="D170" s="7"/>
      <c r="E170" s="7"/>
      <c r="F170" s="8"/>
    </row>
    <row r="171" spans="1:6" x14ac:dyDescent="0.25">
      <c r="A171" s="127" t="s">
        <v>270</v>
      </c>
      <c r="B171" s="141"/>
      <c r="C171" s="34">
        <v>0</v>
      </c>
      <c r="D171" s="7"/>
      <c r="E171" s="7"/>
      <c r="F171" s="8"/>
    </row>
    <row r="172" spans="1:6" x14ac:dyDescent="0.25">
      <c r="A172" s="127" t="s">
        <v>270</v>
      </c>
      <c r="B172" s="141"/>
      <c r="C172" s="34">
        <v>0</v>
      </c>
      <c r="D172" s="7"/>
      <c r="E172" s="7"/>
      <c r="F172" s="8"/>
    </row>
    <row r="173" spans="1:6" x14ac:dyDescent="0.25">
      <c r="A173" s="127" t="s">
        <v>270</v>
      </c>
      <c r="B173" s="141"/>
      <c r="C173" s="34">
        <v>0</v>
      </c>
      <c r="D173" s="7"/>
      <c r="E173" s="7"/>
      <c r="F173" s="8"/>
    </row>
    <row r="174" spans="1:6" x14ac:dyDescent="0.25">
      <c r="A174" s="127" t="s">
        <v>270</v>
      </c>
      <c r="B174" s="141"/>
      <c r="C174" s="34">
        <v>0</v>
      </c>
      <c r="D174" s="7"/>
      <c r="E174" s="7"/>
      <c r="F174" s="8"/>
    </row>
    <row r="175" spans="1:6" ht="15.75" thickBot="1" x14ac:dyDescent="0.3">
      <c r="A175" s="127" t="s">
        <v>270</v>
      </c>
      <c r="B175" s="141"/>
      <c r="C175" s="34">
        <v>0</v>
      </c>
      <c r="D175" s="7"/>
      <c r="E175" s="7"/>
      <c r="F175" s="8"/>
    </row>
    <row r="176" spans="1:6" x14ac:dyDescent="0.25">
      <c r="A176" s="26" t="s">
        <v>27</v>
      </c>
      <c r="B176" s="140">
        <v>1</v>
      </c>
      <c r="C176" s="369">
        <v>99448</v>
      </c>
      <c r="D176" s="28">
        <f t="shared" ref="D176" si="131">C176*$F$2</f>
        <v>11088.451999999999</v>
      </c>
      <c r="E176" s="28">
        <f t="shared" ref="E176" si="132">C176*$F$3</f>
        <v>9944.8000000000011</v>
      </c>
      <c r="F176" s="29">
        <f t="shared" ref="F176:F181" si="133">SUM(C176:E176)</f>
        <v>120481.25200000001</v>
      </c>
    </row>
    <row r="177" spans="1:6" x14ac:dyDescent="0.25">
      <c r="A177" s="24" t="s">
        <v>28</v>
      </c>
      <c r="B177" s="141">
        <v>2</v>
      </c>
      <c r="C177" s="370">
        <v>106136</v>
      </c>
      <c r="D177" s="7">
        <f t="shared" ref="D177" si="134">C177*$F$2</f>
        <v>11834.164000000001</v>
      </c>
      <c r="E177" s="7">
        <f t="shared" ref="E177" si="135">C177*$F$3</f>
        <v>10613.6</v>
      </c>
      <c r="F177" s="8">
        <f t="shared" si="133"/>
        <v>128583.76400000001</v>
      </c>
    </row>
    <row r="178" spans="1:6" x14ac:dyDescent="0.25">
      <c r="A178" s="24" t="s">
        <v>29</v>
      </c>
      <c r="B178" s="141">
        <v>3</v>
      </c>
      <c r="C178" s="370">
        <v>112837</v>
      </c>
      <c r="D178" s="7">
        <f t="shared" ref="D178" si="136">C178*$F$2</f>
        <v>12581.325500000001</v>
      </c>
      <c r="E178" s="7">
        <f t="shared" ref="E178" si="137">C178*$F$3</f>
        <v>11283.7</v>
      </c>
      <c r="F178" s="8">
        <f t="shared" si="133"/>
        <v>136702.02550000002</v>
      </c>
    </row>
    <row r="179" spans="1:6" x14ac:dyDescent="0.25">
      <c r="A179" s="24" t="s">
        <v>30</v>
      </c>
      <c r="B179" s="141">
        <v>4</v>
      </c>
      <c r="C179" s="370">
        <v>119531</v>
      </c>
      <c r="D179" s="7">
        <f t="shared" ref="D179" si="138">C179*$F$2</f>
        <v>13327.7065</v>
      </c>
      <c r="E179" s="7">
        <f t="shared" ref="E179" si="139">C179*$F$3</f>
        <v>11953.1</v>
      </c>
      <c r="F179" s="8">
        <f t="shared" si="133"/>
        <v>144811.80650000001</v>
      </c>
    </row>
    <row r="180" spans="1:6" x14ac:dyDescent="0.25">
      <c r="A180" s="24" t="s">
        <v>31</v>
      </c>
      <c r="B180" s="141">
        <v>5</v>
      </c>
      <c r="C180" s="370">
        <v>126234</v>
      </c>
      <c r="D180" s="7">
        <f t="shared" ref="D180" si="140">C180*$F$2</f>
        <v>14075.091</v>
      </c>
      <c r="E180" s="7">
        <f t="shared" ref="E180" si="141">C180*$F$3</f>
        <v>12623.400000000001</v>
      </c>
      <c r="F180" s="8">
        <f t="shared" si="133"/>
        <v>152932.49100000001</v>
      </c>
    </row>
    <row r="181" spans="1:6" ht="15.75" thickBot="1" x14ac:dyDescent="0.3">
      <c r="A181" s="24" t="s">
        <v>32</v>
      </c>
      <c r="B181" s="141">
        <v>6</v>
      </c>
      <c r="C181" s="371">
        <v>132925</v>
      </c>
      <c r="D181" s="7">
        <f t="shared" ref="D181" si="142">C181*$F$2</f>
        <v>14821.137500000001</v>
      </c>
      <c r="E181" s="7">
        <f t="shared" ref="E181" si="143">C181*$F$3</f>
        <v>13292.5</v>
      </c>
      <c r="F181" s="8">
        <f t="shared" si="133"/>
        <v>161038.63750000001</v>
      </c>
    </row>
    <row r="182" spans="1:6" x14ac:dyDescent="0.25">
      <c r="A182" s="127" t="s">
        <v>270</v>
      </c>
      <c r="B182" s="141"/>
      <c r="C182" s="34">
        <v>0</v>
      </c>
      <c r="D182" s="7"/>
      <c r="E182" s="7"/>
      <c r="F182" s="8"/>
    </row>
    <row r="183" spans="1:6" x14ac:dyDescent="0.25">
      <c r="A183" s="127" t="s">
        <v>270</v>
      </c>
      <c r="B183" s="141"/>
      <c r="C183" s="34">
        <v>0</v>
      </c>
      <c r="D183" s="7"/>
      <c r="E183" s="7"/>
      <c r="F183" s="8"/>
    </row>
    <row r="184" spans="1:6" x14ac:dyDescent="0.25">
      <c r="A184" s="127" t="s">
        <v>270</v>
      </c>
      <c r="B184" s="141"/>
      <c r="C184" s="34">
        <v>0</v>
      </c>
      <c r="D184" s="7"/>
      <c r="E184" s="7"/>
      <c r="F184" s="8"/>
    </row>
    <row r="185" spans="1:6" x14ac:dyDescent="0.25">
      <c r="A185" s="127" t="s">
        <v>270</v>
      </c>
      <c r="B185" s="141"/>
      <c r="C185" s="34">
        <v>0</v>
      </c>
      <c r="D185" s="7"/>
      <c r="E185" s="7"/>
      <c r="F185" s="8"/>
    </row>
    <row r="186" spans="1:6" x14ac:dyDescent="0.25">
      <c r="A186" s="127" t="s">
        <v>270</v>
      </c>
      <c r="B186" s="141"/>
      <c r="C186" s="34">
        <v>0</v>
      </c>
      <c r="D186" s="7"/>
      <c r="E186" s="7"/>
      <c r="F186" s="8"/>
    </row>
    <row r="187" spans="1:6" ht="15.75" thickBot="1" x14ac:dyDescent="0.3">
      <c r="A187" s="128" t="s">
        <v>270</v>
      </c>
      <c r="B187" s="142"/>
      <c r="C187" s="35">
        <v>0</v>
      </c>
      <c r="D187" s="10"/>
      <c r="E187" s="10"/>
      <c r="F187" s="11"/>
    </row>
    <row r="188" spans="1:6" x14ac:dyDescent="0.25">
      <c r="A188" s="24" t="s">
        <v>33</v>
      </c>
      <c r="B188" s="141">
        <v>1</v>
      </c>
      <c r="C188" s="369">
        <v>94474</v>
      </c>
      <c r="D188" s="7">
        <f t="shared" ref="D188" si="144">C188*$F$2</f>
        <v>10533.851000000001</v>
      </c>
      <c r="E188" s="7">
        <f t="shared" ref="E188" si="145">C188*$F$3</f>
        <v>9447.4</v>
      </c>
      <c r="F188" s="8">
        <f t="shared" ref="F188:F193" si="146">SUM(C188:E188)</f>
        <v>114455.25099999999</v>
      </c>
    </row>
    <row r="189" spans="1:6" x14ac:dyDescent="0.25">
      <c r="A189" s="24" t="s">
        <v>34</v>
      </c>
      <c r="B189" s="141">
        <v>2</v>
      </c>
      <c r="C189" s="370">
        <v>100833</v>
      </c>
      <c r="D189" s="7">
        <f t="shared" ref="D189" si="147">C189*$F$2</f>
        <v>11242.879500000001</v>
      </c>
      <c r="E189" s="7">
        <f t="shared" ref="E189" si="148">C189*$F$3</f>
        <v>10083.300000000001</v>
      </c>
      <c r="F189" s="8">
        <f t="shared" si="146"/>
        <v>122159.1795</v>
      </c>
    </row>
    <row r="190" spans="1:6" x14ac:dyDescent="0.25">
      <c r="A190" s="24" t="s">
        <v>35</v>
      </c>
      <c r="B190" s="141">
        <v>3</v>
      </c>
      <c r="C190" s="370">
        <v>107200</v>
      </c>
      <c r="D190" s="7">
        <f t="shared" ref="D190" si="149">C190*$F$2</f>
        <v>11952.800000000001</v>
      </c>
      <c r="E190" s="7">
        <f t="shared" ref="E190" si="150">C190*$F$3</f>
        <v>10720</v>
      </c>
      <c r="F190" s="8">
        <f t="shared" si="146"/>
        <v>129872.8</v>
      </c>
    </row>
    <row r="191" spans="1:6" x14ac:dyDescent="0.25">
      <c r="A191" s="24" t="s">
        <v>36</v>
      </c>
      <c r="B191" s="141">
        <v>4</v>
      </c>
      <c r="C191" s="370">
        <v>113558</v>
      </c>
      <c r="D191" s="7">
        <f t="shared" ref="D191" si="151">C191*$F$2</f>
        <v>12661.717000000001</v>
      </c>
      <c r="E191" s="7">
        <f t="shared" ref="E191" si="152">C191*$F$3</f>
        <v>11355.800000000001</v>
      </c>
      <c r="F191" s="8">
        <f t="shared" si="146"/>
        <v>137575.51699999999</v>
      </c>
    </row>
    <row r="192" spans="1:6" x14ac:dyDescent="0.25">
      <c r="A192" s="24" t="s">
        <v>37</v>
      </c>
      <c r="B192" s="141">
        <v>5</v>
      </c>
      <c r="C192" s="370">
        <v>119923</v>
      </c>
      <c r="D192" s="7">
        <f t="shared" ref="D192" si="153">C192*$F$2</f>
        <v>13371.414500000001</v>
      </c>
      <c r="E192" s="7">
        <f t="shared" ref="E192" si="154">C192*$F$3</f>
        <v>11992.300000000001</v>
      </c>
      <c r="F192" s="8">
        <f t="shared" si="146"/>
        <v>145286.7145</v>
      </c>
    </row>
    <row r="193" spans="1:6" ht="15.75" thickBot="1" x14ac:dyDescent="0.3">
      <c r="A193" s="24" t="s">
        <v>38</v>
      </c>
      <c r="B193" s="141">
        <v>6</v>
      </c>
      <c r="C193" s="371">
        <v>126281</v>
      </c>
      <c r="D193" s="7">
        <f t="shared" ref="D193" si="155">C193*$F$2</f>
        <v>14080.3315</v>
      </c>
      <c r="E193" s="7">
        <f t="shared" ref="E193" si="156">C193*$F$3</f>
        <v>12628.1</v>
      </c>
      <c r="F193" s="8">
        <f t="shared" si="146"/>
        <v>152989.43150000001</v>
      </c>
    </row>
    <row r="194" spans="1:6" x14ac:dyDescent="0.25">
      <c r="A194" s="127" t="s">
        <v>270</v>
      </c>
      <c r="B194" s="141"/>
      <c r="C194" s="34">
        <v>0</v>
      </c>
      <c r="D194" s="7"/>
      <c r="E194" s="7"/>
      <c r="F194" s="8"/>
    </row>
    <row r="195" spans="1:6" x14ac:dyDescent="0.25">
      <c r="A195" s="127" t="s">
        <v>270</v>
      </c>
      <c r="B195" s="141"/>
      <c r="C195" s="34">
        <v>0</v>
      </c>
      <c r="D195" s="7"/>
      <c r="E195" s="7"/>
      <c r="F195" s="8"/>
    </row>
    <row r="196" spans="1:6" x14ac:dyDescent="0.25">
      <c r="A196" s="127" t="s">
        <v>270</v>
      </c>
      <c r="B196" s="141"/>
      <c r="C196" s="34">
        <v>0</v>
      </c>
      <c r="D196" s="7"/>
      <c r="E196" s="7"/>
      <c r="F196" s="8"/>
    </row>
    <row r="197" spans="1:6" x14ac:dyDescent="0.25">
      <c r="A197" s="127" t="s">
        <v>270</v>
      </c>
      <c r="B197" s="141"/>
      <c r="C197" s="34">
        <v>0</v>
      </c>
      <c r="D197" s="7"/>
      <c r="E197" s="7"/>
      <c r="F197" s="8"/>
    </row>
    <row r="198" spans="1:6" x14ac:dyDescent="0.25">
      <c r="A198" s="127" t="s">
        <v>270</v>
      </c>
      <c r="B198" s="141"/>
      <c r="C198" s="34">
        <v>0</v>
      </c>
      <c r="D198" s="7"/>
      <c r="E198" s="7"/>
      <c r="F198" s="8"/>
    </row>
    <row r="199" spans="1:6" ht="15.75" thickBot="1" x14ac:dyDescent="0.3">
      <c r="A199" s="127" t="s">
        <v>270</v>
      </c>
      <c r="B199" s="141"/>
      <c r="C199" s="34">
        <v>0</v>
      </c>
      <c r="D199" s="7"/>
      <c r="E199" s="7"/>
      <c r="F199" s="8"/>
    </row>
    <row r="200" spans="1:6" x14ac:dyDescent="0.25">
      <c r="A200" s="26" t="s">
        <v>39</v>
      </c>
      <c r="B200" s="140">
        <v>1</v>
      </c>
      <c r="C200" s="369">
        <v>80095</v>
      </c>
      <c r="D200" s="28">
        <f t="shared" ref="D200" si="157">C200*$F$2</f>
        <v>8930.5925000000007</v>
      </c>
      <c r="E200" s="28">
        <f t="shared" ref="E200" si="158">C200*$F$3</f>
        <v>8009.5</v>
      </c>
      <c r="F200" s="29">
        <f t="shared" ref="F200:F207" si="159">SUM(C200:E200)</f>
        <v>97035.092499999999</v>
      </c>
    </row>
    <row r="201" spans="1:6" x14ac:dyDescent="0.25">
      <c r="A201" s="24" t="s">
        <v>40</v>
      </c>
      <c r="B201" s="141">
        <v>2</v>
      </c>
      <c r="C201" s="370">
        <v>84833</v>
      </c>
      <c r="D201" s="7">
        <f t="shared" ref="D201" si="160">C201*$F$2</f>
        <v>9458.8795000000009</v>
      </c>
      <c r="E201" s="7">
        <f t="shared" ref="E201" si="161">C201*$F$3</f>
        <v>8483.3000000000011</v>
      </c>
      <c r="F201" s="8">
        <f t="shared" si="159"/>
        <v>102775.1795</v>
      </c>
    </row>
    <row r="202" spans="1:6" x14ac:dyDescent="0.25">
      <c r="A202" s="24" t="s">
        <v>41</v>
      </c>
      <c r="B202" s="141">
        <v>3</v>
      </c>
      <c r="C202" s="370">
        <v>89559</v>
      </c>
      <c r="D202" s="7">
        <f t="shared" ref="D202" si="162">C202*$F$2</f>
        <v>9985.8284999999996</v>
      </c>
      <c r="E202" s="7">
        <f t="shared" ref="E202" si="163">C202*$F$3</f>
        <v>8955.9</v>
      </c>
      <c r="F202" s="8">
        <f t="shared" si="159"/>
        <v>108500.7285</v>
      </c>
    </row>
    <row r="203" spans="1:6" x14ac:dyDescent="0.25">
      <c r="A203" s="24" t="s">
        <v>42</v>
      </c>
      <c r="B203" s="141">
        <v>4</v>
      </c>
      <c r="C203" s="370">
        <v>94262</v>
      </c>
      <c r="D203" s="7">
        <f t="shared" ref="D203" si="164">C203*$F$2</f>
        <v>10510.213</v>
      </c>
      <c r="E203" s="7">
        <f t="shared" ref="E203" si="165">C203*$F$3</f>
        <v>9426.2000000000007</v>
      </c>
      <c r="F203" s="8">
        <f t="shared" si="159"/>
        <v>114198.413</v>
      </c>
    </row>
    <row r="204" spans="1:6" x14ac:dyDescent="0.25">
      <c r="A204" s="24" t="s">
        <v>43</v>
      </c>
      <c r="B204" s="141">
        <v>5</v>
      </c>
      <c r="C204" s="370">
        <v>98980</v>
      </c>
      <c r="D204" s="7">
        <f t="shared" ref="D204" si="166">C204*$F$2</f>
        <v>11036.27</v>
      </c>
      <c r="E204" s="7">
        <f t="shared" ref="E204" si="167">C204*$F$3</f>
        <v>9898</v>
      </c>
      <c r="F204" s="8">
        <f t="shared" si="159"/>
        <v>119914.27</v>
      </c>
    </row>
    <row r="205" spans="1:6" x14ac:dyDescent="0.25">
      <c r="A205" s="24" t="s">
        <v>44</v>
      </c>
      <c r="B205" s="141">
        <v>6</v>
      </c>
      <c r="C205" s="370">
        <v>103711</v>
      </c>
      <c r="D205" s="7">
        <f t="shared" ref="D205" si="168">C205*$F$2</f>
        <v>11563.7765</v>
      </c>
      <c r="E205" s="7">
        <f t="shared" ref="E205" si="169">C205*$F$3</f>
        <v>10371.1</v>
      </c>
      <c r="F205" s="8">
        <f t="shared" si="159"/>
        <v>125645.87650000001</v>
      </c>
    </row>
    <row r="206" spans="1:6" x14ac:dyDescent="0.25">
      <c r="A206" s="24" t="s">
        <v>45</v>
      </c>
      <c r="B206" s="141">
        <v>7</v>
      </c>
      <c r="C206" s="370">
        <v>108423</v>
      </c>
      <c r="D206" s="7">
        <f t="shared" ref="D206" si="170">C206*$F$2</f>
        <v>12089.164500000001</v>
      </c>
      <c r="E206" s="7">
        <f t="shared" ref="E206" si="171">C206*$F$3</f>
        <v>10842.300000000001</v>
      </c>
      <c r="F206" s="8">
        <f t="shared" si="159"/>
        <v>131354.4645</v>
      </c>
    </row>
    <row r="207" spans="1:6" ht="15.75" thickBot="1" x14ac:dyDescent="0.3">
      <c r="A207" s="24" t="s">
        <v>46</v>
      </c>
      <c r="B207" s="141">
        <v>8</v>
      </c>
      <c r="C207" s="371">
        <v>113112</v>
      </c>
      <c r="D207" s="7">
        <f t="shared" ref="D207" si="172">C207*$F$2</f>
        <v>12611.987999999999</v>
      </c>
      <c r="E207" s="7">
        <f t="shared" ref="E207" si="173">C207*$F$3</f>
        <v>11311.2</v>
      </c>
      <c r="F207" s="8">
        <f t="shared" si="159"/>
        <v>137035.18799999999</v>
      </c>
    </row>
    <row r="208" spans="1:6" x14ac:dyDescent="0.25">
      <c r="A208" s="127" t="s">
        <v>270</v>
      </c>
      <c r="B208" s="141"/>
      <c r="C208" s="34">
        <v>0</v>
      </c>
      <c r="D208" s="7"/>
      <c r="E208" s="7"/>
      <c r="F208" s="8"/>
    </row>
    <row r="209" spans="1:6" x14ac:dyDescent="0.25">
      <c r="A209" s="127" t="s">
        <v>270</v>
      </c>
      <c r="B209" s="141"/>
      <c r="C209" s="34">
        <v>0</v>
      </c>
      <c r="D209" s="7"/>
      <c r="E209" s="7"/>
      <c r="F209" s="8"/>
    </row>
    <row r="210" spans="1:6" x14ac:dyDescent="0.25">
      <c r="A210" s="127" t="s">
        <v>270</v>
      </c>
      <c r="B210" s="141"/>
      <c r="C210" s="34">
        <v>0</v>
      </c>
      <c r="D210" s="7"/>
      <c r="E210" s="7"/>
      <c r="F210" s="8"/>
    </row>
    <row r="211" spans="1:6" x14ac:dyDescent="0.25">
      <c r="A211" s="127" t="s">
        <v>270</v>
      </c>
      <c r="B211" s="141"/>
      <c r="C211" s="34">
        <v>0</v>
      </c>
      <c r="D211" s="7"/>
      <c r="E211" s="7"/>
      <c r="F211" s="8"/>
    </row>
    <row r="212" spans="1:6" x14ac:dyDescent="0.25">
      <c r="A212" s="127" t="s">
        <v>270</v>
      </c>
      <c r="B212" s="141"/>
      <c r="C212" s="34">
        <v>0</v>
      </c>
      <c r="D212" s="7"/>
      <c r="E212" s="7"/>
      <c r="F212" s="8"/>
    </row>
    <row r="213" spans="1:6" x14ac:dyDescent="0.25">
      <c r="A213" s="127" t="s">
        <v>270</v>
      </c>
      <c r="B213" s="141"/>
      <c r="C213" s="34">
        <v>0</v>
      </c>
      <c r="D213" s="7"/>
      <c r="E213" s="7"/>
      <c r="F213" s="8"/>
    </row>
    <row r="214" spans="1:6" x14ac:dyDescent="0.25">
      <c r="A214" s="127" t="s">
        <v>270</v>
      </c>
      <c r="B214" s="141"/>
      <c r="C214" s="34">
        <v>0</v>
      </c>
      <c r="D214" s="7"/>
      <c r="E214" s="7"/>
      <c r="F214" s="8"/>
    </row>
    <row r="215" spans="1:6" ht="15.75" thickBot="1" x14ac:dyDescent="0.3">
      <c r="A215" s="128" t="s">
        <v>270</v>
      </c>
      <c r="B215" s="142"/>
      <c r="C215" s="35">
        <v>0</v>
      </c>
      <c r="D215" s="10"/>
      <c r="E215" s="10"/>
      <c r="F215" s="11"/>
    </row>
    <row r="216" spans="1:6" x14ac:dyDescent="0.25">
      <c r="A216" s="24" t="s">
        <v>47</v>
      </c>
      <c r="B216" s="141">
        <v>1</v>
      </c>
      <c r="C216" s="370">
        <v>77347</v>
      </c>
      <c r="D216" s="7">
        <f t="shared" ref="D216" si="174">C216*$F$2</f>
        <v>8624.1905000000006</v>
      </c>
      <c r="E216" s="7">
        <f t="shared" ref="E216" si="175">C216*$F$3</f>
        <v>7734.7000000000007</v>
      </c>
      <c r="F216" s="8">
        <f>SUM(C216:E216)</f>
        <v>93705.890499999994</v>
      </c>
    </row>
    <row r="217" spans="1:6" x14ac:dyDescent="0.25">
      <c r="A217" s="24" t="s">
        <v>48</v>
      </c>
      <c r="B217" s="141">
        <v>2</v>
      </c>
      <c r="C217" s="370">
        <v>80591</v>
      </c>
      <c r="D217" s="7">
        <f t="shared" ref="D217" si="176">C217*$F$2</f>
        <v>8985.8965000000007</v>
      </c>
      <c r="E217" s="7">
        <f t="shared" ref="E217" si="177">C217*$F$3</f>
        <v>8059.1</v>
      </c>
      <c r="F217" s="8">
        <f t="shared" ref="F217:F223" si="178">SUM(C217:E217)</f>
        <v>97635.996500000008</v>
      </c>
    </row>
    <row r="218" spans="1:6" x14ac:dyDescent="0.25">
      <c r="A218" s="24" t="s">
        <v>49</v>
      </c>
      <c r="B218" s="141">
        <v>3</v>
      </c>
      <c r="C218" s="370">
        <v>85085</v>
      </c>
      <c r="D218" s="7">
        <f t="shared" ref="D218" si="179">C218*$F$2</f>
        <v>9486.9775000000009</v>
      </c>
      <c r="E218" s="7">
        <f t="shared" ref="E218" si="180">C218*$F$3</f>
        <v>8508.5</v>
      </c>
      <c r="F218" s="8">
        <f t="shared" si="178"/>
        <v>103080.47750000001</v>
      </c>
    </row>
    <row r="219" spans="1:6" x14ac:dyDescent="0.25">
      <c r="A219" s="24" t="s">
        <v>50</v>
      </c>
      <c r="B219" s="141">
        <v>4</v>
      </c>
      <c r="C219" s="370">
        <v>89552</v>
      </c>
      <c r="D219" s="7">
        <f t="shared" ref="D219" si="181">C219*$F$2</f>
        <v>9985.0480000000007</v>
      </c>
      <c r="E219" s="7">
        <f t="shared" ref="E219" si="182">C219*$F$3</f>
        <v>8955.2000000000007</v>
      </c>
      <c r="F219" s="8">
        <f t="shared" si="178"/>
        <v>108492.24799999999</v>
      </c>
    </row>
    <row r="220" spans="1:6" x14ac:dyDescent="0.25">
      <c r="A220" s="24" t="s">
        <v>51</v>
      </c>
      <c r="B220" s="141">
        <v>5</v>
      </c>
      <c r="C220" s="370">
        <v>94030</v>
      </c>
      <c r="D220" s="7">
        <f t="shared" ref="D220" si="183">C220*$F$2</f>
        <v>10484.344999999999</v>
      </c>
      <c r="E220" s="7">
        <f t="shared" ref="E220" si="184">C220*$F$3</f>
        <v>9403</v>
      </c>
      <c r="F220" s="8">
        <f t="shared" si="178"/>
        <v>113917.345</v>
      </c>
    </row>
    <row r="221" spans="1:6" x14ac:dyDescent="0.25">
      <c r="A221" s="24" t="s">
        <v>52</v>
      </c>
      <c r="B221" s="141">
        <v>6</v>
      </c>
      <c r="C221" s="370">
        <v>98534</v>
      </c>
      <c r="D221" s="7">
        <f t="shared" ref="D221" si="185">C221*$F$2</f>
        <v>10986.541000000001</v>
      </c>
      <c r="E221" s="7">
        <f t="shared" ref="E221" si="186">C221*$F$3</f>
        <v>9853.4000000000015</v>
      </c>
      <c r="F221" s="8">
        <f t="shared" si="178"/>
        <v>119373.94099999999</v>
      </c>
    </row>
    <row r="222" spans="1:6" x14ac:dyDescent="0.25">
      <c r="A222" s="24" t="s">
        <v>53</v>
      </c>
      <c r="B222" s="141">
        <v>7</v>
      </c>
      <c r="C222" s="370">
        <v>103008</v>
      </c>
      <c r="D222" s="7">
        <f t="shared" ref="D222" si="187">C222*$F$2</f>
        <v>11485.392</v>
      </c>
      <c r="E222" s="7">
        <f t="shared" ref="E222" si="188">C222*$F$3</f>
        <v>10300.800000000001</v>
      </c>
      <c r="F222" s="8">
        <f t="shared" si="178"/>
        <v>124794.192</v>
      </c>
    </row>
    <row r="223" spans="1:6" ht="15.75" thickBot="1" x14ac:dyDescent="0.3">
      <c r="A223" s="24" t="s">
        <v>54</v>
      </c>
      <c r="B223" s="141">
        <v>8</v>
      </c>
      <c r="C223" s="371">
        <v>107461</v>
      </c>
      <c r="D223" s="7">
        <f t="shared" ref="D223" si="189">C223*$F$2</f>
        <v>11981.9015</v>
      </c>
      <c r="E223" s="7">
        <f t="shared" ref="E223" si="190">C223*$F$3</f>
        <v>10746.1</v>
      </c>
      <c r="F223" s="8">
        <f t="shared" si="178"/>
        <v>130189.00150000001</v>
      </c>
    </row>
    <row r="224" spans="1:6" x14ac:dyDescent="0.25">
      <c r="A224" s="127" t="s">
        <v>270</v>
      </c>
      <c r="B224" s="141"/>
      <c r="C224" s="34">
        <v>0</v>
      </c>
      <c r="D224" s="7"/>
      <c r="E224" s="7"/>
      <c r="F224" s="8"/>
    </row>
    <row r="225" spans="1:6" x14ac:dyDescent="0.25">
      <c r="A225" s="127" t="s">
        <v>270</v>
      </c>
      <c r="B225" s="141"/>
      <c r="C225" s="34">
        <v>0</v>
      </c>
      <c r="D225" s="7"/>
      <c r="E225" s="7"/>
      <c r="F225" s="8"/>
    </row>
    <row r="226" spans="1:6" x14ac:dyDescent="0.25">
      <c r="A226" s="127" t="s">
        <v>270</v>
      </c>
      <c r="B226" s="141"/>
      <c r="C226" s="34">
        <v>0</v>
      </c>
      <c r="D226" s="7"/>
      <c r="E226" s="7"/>
      <c r="F226" s="8"/>
    </row>
    <row r="227" spans="1:6" x14ac:dyDescent="0.25">
      <c r="A227" s="127" t="s">
        <v>270</v>
      </c>
      <c r="B227" s="141"/>
      <c r="C227" s="34">
        <v>0</v>
      </c>
      <c r="D227" s="7"/>
      <c r="E227" s="7"/>
      <c r="F227" s="8"/>
    </row>
    <row r="228" spans="1:6" x14ac:dyDescent="0.25">
      <c r="A228" s="127" t="s">
        <v>270</v>
      </c>
      <c r="B228" s="141"/>
      <c r="C228" s="34">
        <v>0</v>
      </c>
      <c r="D228" s="7"/>
      <c r="E228" s="7"/>
      <c r="F228" s="8"/>
    </row>
    <row r="229" spans="1:6" x14ac:dyDescent="0.25">
      <c r="A229" s="127" t="s">
        <v>270</v>
      </c>
      <c r="B229" s="141"/>
      <c r="C229" s="34">
        <v>0</v>
      </c>
      <c r="D229" s="7"/>
      <c r="E229" s="7"/>
      <c r="F229" s="8"/>
    </row>
    <row r="230" spans="1:6" x14ac:dyDescent="0.25">
      <c r="A230" s="127" t="s">
        <v>270</v>
      </c>
      <c r="B230" s="141"/>
      <c r="C230" s="34">
        <v>0</v>
      </c>
      <c r="D230" s="7"/>
      <c r="E230" s="7"/>
      <c r="F230" s="8"/>
    </row>
    <row r="231" spans="1:6" ht="15.75" thickBot="1" x14ac:dyDescent="0.3">
      <c r="A231" s="127" t="s">
        <v>270</v>
      </c>
      <c r="B231" s="141"/>
      <c r="C231" s="34">
        <v>0</v>
      </c>
      <c r="D231" s="7"/>
      <c r="E231" s="7"/>
      <c r="F231" s="8"/>
    </row>
    <row r="232" spans="1:6" x14ac:dyDescent="0.25">
      <c r="A232" s="26" t="s">
        <v>55</v>
      </c>
      <c r="B232" s="140">
        <v>1</v>
      </c>
      <c r="C232" s="369">
        <v>61617</v>
      </c>
      <c r="D232" s="28">
        <f t="shared" ref="D232" si="191">C232*$F$2</f>
        <v>6870.2955000000002</v>
      </c>
      <c r="E232" s="28">
        <f t="shared" ref="E232" si="192">C232*$F$3</f>
        <v>6161.7000000000007</v>
      </c>
      <c r="F232" s="29">
        <f>SUM(C232:E232)</f>
        <v>74648.995500000005</v>
      </c>
    </row>
    <row r="233" spans="1:6" x14ac:dyDescent="0.25">
      <c r="A233" s="24" t="s">
        <v>60</v>
      </c>
      <c r="B233" s="141">
        <v>2</v>
      </c>
      <c r="C233" s="370">
        <v>63723</v>
      </c>
      <c r="D233" s="7">
        <f t="shared" ref="D233" si="193">C233*$F$2</f>
        <v>7105.1144999999997</v>
      </c>
      <c r="E233" s="7">
        <f t="shared" ref="E233" si="194">C233*$F$3</f>
        <v>6372.3</v>
      </c>
      <c r="F233" s="8">
        <f t="shared" ref="F233:F238" si="195">SUM(C233:E233)</f>
        <v>77200.414499999999</v>
      </c>
    </row>
    <row r="234" spans="1:6" x14ac:dyDescent="0.25">
      <c r="A234" s="24" t="s">
        <v>56</v>
      </c>
      <c r="B234" s="141">
        <v>3</v>
      </c>
      <c r="C234" s="370">
        <v>75005</v>
      </c>
      <c r="D234" s="7">
        <f t="shared" ref="D234" si="196">C234*$F$2</f>
        <v>8363.0575000000008</v>
      </c>
      <c r="E234" s="7">
        <f t="shared" ref="E234" si="197">C234*$F$3</f>
        <v>7500.5</v>
      </c>
      <c r="F234" s="8">
        <f t="shared" si="195"/>
        <v>90868.557499999995</v>
      </c>
    </row>
    <row r="235" spans="1:6" x14ac:dyDescent="0.25">
      <c r="A235" s="24" t="s">
        <v>57</v>
      </c>
      <c r="B235" s="141">
        <v>4</v>
      </c>
      <c r="C235" s="370">
        <v>79700</v>
      </c>
      <c r="D235" s="7">
        <f t="shared" ref="D235" si="198">C235*$F$2</f>
        <v>8886.5499999999993</v>
      </c>
      <c r="E235" s="7">
        <f t="shared" ref="E235" si="199">C235*$F$3</f>
        <v>7970</v>
      </c>
      <c r="F235" s="8">
        <f t="shared" si="195"/>
        <v>96556.55</v>
      </c>
    </row>
    <row r="236" spans="1:6" x14ac:dyDescent="0.25">
      <c r="A236" s="24" t="s">
        <v>58</v>
      </c>
      <c r="B236" s="141">
        <v>5</v>
      </c>
      <c r="C236" s="370">
        <v>85665</v>
      </c>
      <c r="D236" s="7">
        <f t="shared" ref="D236" si="200">C236*$F$2</f>
        <v>9551.6475000000009</v>
      </c>
      <c r="E236" s="7">
        <f t="shared" ref="E236" si="201">C236*$F$3</f>
        <v>8566.5</v>
      </c>
      <c r="F236" s="8">
        <f t="shared" si="195"/>
        <v>103783.14750000001</v>
      </c>
    </row>
    <row r="237" spans="1:6" x14ac:dyDescent="0.25">
      <c r="A237" s="24" t="s">
        <v>61</v>
      </c>
      <c r="B237" s="141">
        <v>6</v>
      </c>
      <c r="C237" s="370">
        <v>91628</v>
      </c>
      <c r="D237" s="7">
        <f t="shared" ref="D237" si="202">C237*$F$2</f>
        <v>10216.522000000001</v>
      </c>
      <c r="E237" s="7">
        <f t="shared" ref="E237" si="203">C237*$F$3</f>
        <v>9162.8000000000011</v>
      </c>
      <c r="F237" s="8">
        <f t="shared" si="195"/>
        <v>111007.322</v>
      </c>
    </row>
    <row r="238" spans="1:6" ht="15.75" thickBot="1" x14ac:dyDescent="0.3">
      <c r="A238" s="24" t="s">
        <v>59</v>
      </c>
      <c r="B238" s="141">
        <v>7</v>
      </c>
      <c r="C238" s="371">
        <v>97572</v>
      </c>
      <c r="D238" s="7">
        <f>C238*$F$2</f>
        <v>10879.278</v>
      </c>
      <c r="E238" s="7">
        <f t="shared" ref="E238" si="204">C238*$F$3</f>
        <v>9757.2000000000007</v>
      </c>
      <c r="F238" s="8">
        <f t="shared" si="195"/>
        <v>118208.478</v>
      </c>
    </row>
    <row r="239" spans="1:6" x14ac:dyDescent="0.25">
      <c r="A239" s="127" t="s">
        <v>270</v>
      </c>
      <c r="B239" s="141"/>
      <c r="C239" s="34">
        <v>0</v>
      </c>
      <c r="D239" s="7"/>
      <c r="E239" s="7"/>
      <c r="F239" s="8"/>
    </row>
    <row r="240" spans="1:6" x14ac:dyDescent="0.25">
      <c r="A240" s="127" t="s">
        <v>270</v>
      </c>
      <c r="B240" s="141"/>
      <c r="C240" s="34">
        <v>0</v>
      </c>
      <c r="D240" s="7"/>
      <c r="E240" s="7"/>
      <c r="F240" s="8"/>
    </row>
    <row r="241" spans="1:6" x14ac:dyDescent="0.25">
      <c r="A241" s="127" t="s">
        <v>270</v>
      </c>
      <c r="B241" s="141"/>
      <c r="C241" s="34">
        <v>0</v>
      </c>
      <c r="D241" s="7"/>
      <c r="E241" s="7"/>
      <c r="F241" s="8"/>
    </row>
    <row r="242" spans="1:6" x14ac:dyDescent="0.25">
      <c r="A242" s="127" t="s">
        <v>270</v>
      </c>
      <c r="B242" s="141"/>
      <c r="C242" s="34">
        <v>0</v>
      </c>
      <c r="D242" s="7"/>
      <c r="E242" s="7"/>
      <c r="F242" s="8"/>
    </row>
    <row r="243" spans="1:6" x14ac:dyDescent="0.25">
      <c r="A243" s="127" t="s">
        <v>270</v>
      </c>
      <c r="B243" s="141"/>
      <c r="C243" s="34">
        <v>0</v>
      </c>
      <c r="D243" s="7"/>
      <c r="E243" s="7"/>
      <c r="F243" s="8"/>
    </row>
    <row r="244" spans="1:6" x14ac:dyDescent="0.25">
      <c r="A244" s="127" t="s">
        <v>270</v>
      </c>
      <c r="B244" s="141"/>
      <c r="C244" s="34">
        <v>0</v>
      </c>
      <c r="D244" s="7"/>
      <c r="E244" s="7"/>
      <c r="F244" s="8"/>
    </row>
    <row r="245" spans="1:6" ht="15.75" thickBot="1" x14ac:dyDescent="0.3">
      <c r="A245" s="128" t="s">
        <v>270</v>
      </c>
      <c r="B245" s="142"/>
      <c r="C245" s="35">
        <v>0</v>
      </c>
      <c r="D245" s="10"/>
      <c r="E245" s="10"/>
      <c r="F245" s="11"/>
    </row>
    <row r="246" spans="1:6" x14ac:dyDescent="0.25">
      <c r="A246" s="24" t="s">
        <v>62</v>
      </c>
      <c r="B246" s="141">
        <v>1</v>
      </c>
      <c r="C246" s="369">
        <v>58642</v>
      </c>
      <c r="D246" s="7">
        <f>C246*$F$2</f>
        <v>6538.5830000000005</v>
      </c>
      <c r="E246" s="7">
        <f t="shared" ref="E246" si="205">C246*$F$3</f>
        <v>5864.2000000000007</v>
      </c>
      <c r="F246" s="8">
        <f>SUM(C246:E246)</f>
        <v>71044.782999999996</v>
      </c>
    </row>
    <row r="247" spans="1:6" x14ac:dyDescent="0.25">
      <c r="A247" s="24" t="s">
        <v>63</v>
      </c>
      <c r="B247" s="141">
        <v>2</v>
      </c>
      <c r="C247" s="370">
        <v>60633</v>
      </c>
      <c r="D247" s="7">
        <f>C247*$F$2</f>
        <v>6760.5794999999998</v>
      </c>
      <c r="E247" s="7">
        <f t="shared" ref="E247" si="206">C247*$F$3</f>
        <v>6063.3</v>
      </c>
      <c r="F247" s="8">
        <f t="shared" ref="F247:F252" si="207">SUM(C247:E247)</f>
        <v>73456.879499999995</v>
      </c>
    </row>
    <row r="248" spans="1:6" x14ac:dyDescent="0.25">
      <c r="A248" s="24" t="s">
        <v>64</v>
      </c>
      <c r="B248" s="141">
        <v>3</v>
      </c>
      <c r="C248" s="370">
        <v>71367</v>
      </c>
      <c r="D248" s="7">
        <f>C248*$F$2</f>
        <v>7957.4205000000002</v>
      </c>
      <c r="E248" s="7">
        <f t="shared" ref="E248" si="208">C248*$F$3</f>
        <v>7136.7000000000007</v>
      </c>
      <c r="F248" s="8">
        <f t="shared" si="207"/>
        <v>86461.120500000005</v>
      </c>
    </row>
    <row r="249" spans="1:6" x14ac:dyDescent="0.25">
      <c r="A249" s="24" t="s">
        <v>65</v>
      </c>
      <c r="B249" s="141">
        <v>4</v>
      </c>
      <c r="C249" s="370">
        <v>76976</v>
      </c>
      <c r="D249" s="7">
        <f>C249*$F$2</f>
        <v>8582.8240000000005</v>
      </c>
      <c r="E249" s="7">
        <f t="shared" ref="E249" si="209">C249*$F$3</f>
        <v>7697.6</v>
      </c>
      <c r="F249" s="8">
        <f t="shared" si="207"/>
        <v>93256.423999999999</v>
      </c>
    </row>
    <row r="250" spans="1:6" x14ac:dyDescent="0.25">
      <c r="A250" s="24" t="s">
        <v>66</v>
      </c>
      <c r="B250" s="141">
        <v>5</v>
      </c>
      <c r="C250" s="370">
        <v>81382</v>
      </c>
      <c r="D250" s="7">
        <f t="shared" ref="D250:D252" si="210">C250*$F$2</f>
        <v>9074.0930000000008</v>
      </c>
      <c r="E250" s="7">
        <f t="shared" ref="E250" si="211">C250*$F$3</f>
        <v>8138.2000000000007</v>
      </c>
      <c r="F250" s="8">
        <f t="shared" si="207"/>
        <v>98594.292999999991</v>
      </c>
    </row>
    <row r="251" spans="1:6" x14ac:dyDescent="0.25">
      <c r="A251" s="24" t="s">
        <v>67</v>
      </c>
      <c r="B251" s="141">
        <v>6</v>
      </c>
      <c r="C251" s="370">
        <v>87052</v>
      </c>
      <c r="D251" s="7">
        <f t="shared" si="210"/>
        <v>9706.2980000000007</v>
      </c>
      <c r="E251" s="7">
        <f t="shared" ref="E251" si="212">C251*$F$3</f>
        <v>8705.2000000000007</v>
      </c>
      <c r="F251" s="8">
        <f t="shared" si="207"/>
        <v>105463.49799999999</v>
      </c>
    </row>
    <row r="252" spans="1:6" ht="15.75" thickBot="1" x14ac:dyDescent="0.3">
      <c r="A252" s="24" t="s">
        <v>68</v>
      </c>
      <c r="B252" s="141">
        <v>7</v>
      </c>
      <c r="C252" s="371">
        <v>92700</v>
      </c>
      <c r="D252" s="7">
        <f t="shared" si="210"/>
        <v>10336.049999999999</v>
      </c>
      <c r="E252" s="7">
        <f t="shared" ref="E252" si="213">C252*$F$3</f>
        <v>9270</v>
      </c>
      <c r="F252" s="8">
        <f t="shared" si="207"/>
        <v>112306.05</v>
      </c>
    </row>
    <row r="253" spans="1:6" x14ac:dyDescent="0.25">
      <c r="A253" s="127" t="s">
        <v>270</v>
      </c>
      <c r="B253" s="141"/>
      <c r="C253" s="34">
        <v>0</v>
      </c>
      <c r="D253" s="7"/>
      <c r="E253" s="7"/>
      <c r="F253" s="8"/>
    </row>
    <row r="254" spans="1:6" x14ac:dyDescent="0.25">
      <c r="A254" s="127" t="s">
        <v>270</v>
      </c>
      <c r="B254" s="141"/>
      <c r="C254" s="34">
        <v>0</v>
      </c>
      <c r="D254" s="7"/>
      <c r="E254" s="7"/>
      <c r="F254" s="8"/>
    </row>
    <row r="255" spans="1:6" x14ac:dyDescent="0.25">
      <c r="A255" s="127" t="s">
        <v>270</v>
      </c>
      <c r="B255" s="141"/>
      <c r="C255" s="34">
        <v>0</v>
      </c>
      <c r="D255" s="7"/>
      <c r="E255" s="7"/>
      <c r="F255" s="8"/>
    </row>
    <row r="256" spans="1:6" x14ac:dyDescent="0.25">
      <c r="A256" s="127" t="s">
        <v>270</v>
      </c>
      <c r="B256" s="141"/>
      <c r="C256" s="34">
        <v>0</v>
      </c>
      <c r="D256" s="7"/>
      <c r="E256" s="7"/>
      <c r="F256" s="8"/>
    </row>
    <row r="257" spans="1:6" x14ac:dyDescent="0.25">
      <c r="A257" s="127" t="s">
        <v>270</v>
      </c>
      <c r="B257" s="141"/>
      <c r="C257" s="34">
        <v>0</v>
      </c>
      <c r="D257" s="7"/>
      <c r="E257" s="7"/>
      <c r="F257" s="8"/>
    </row>
    <row r="258" spans="1:6" x14ac:dyDescent="0.25">
      <c r="A258" s="127" t="s">
        <v>270</v>
      </c>
      <c r="B258" s="141"/>
      <c r="C258" s="34">
        <v>0</v>
      </c>
      <c r="D258" s="7"/>
      <c r="E258" s="7"/>
      <c r="F258" s="8"/>
    </row>
    <row r="259" spans="1:6" ht="15.75" thickBot="1" x14ac:dyDescent="0.3">
      <c r="A259" s="127" t="s">
        <v>270</v>
      </c>
      <c r="B259" s="141"/>
      <c r="C259" s="34">
        <v>0</v>
      </c>
      <c r="D259" s="7"/>
      <c r="E259" s="7"/>
      <c r="F259" s="8"/>
    </row>
    <row r="260" spans="1:6" x14ac:dyDescent="0.25">
      <c r="A260" s="26" t="s">
        <v>69</v>
      </c>
      <c r="B260" s="140">
        <v>1</v>
      </c>
      <c r="C260" s="369">
        <v>39784</v>
      </c>
      <c r="D260" s="28">
        <f t="shared" ref="D260:D272" si="214">C260*$F$2</f>
        <v>4435.9160000000002</v>
      </c>
      <c r="E260" s="28">
        <f t="shared" ref="E260" si="215">C260*$F$3</f>
        <v>3978.4</v>
      </c>
      <c r="F260" s="29">
        <f>SUM(C260:E260)</f>
        <v>48198.315999999999</v>
      </c>
    </row>
    <row r="261" spans="1:6" x14ac:dyDescent="0.25">
      <c r="A261" s="24" t="s">
        <v>70</v>
      </c>
      <c r="B261" s="141">
        <v>2</v>
      </c>
      <c r="C261" s="370">
        <v>41934</v>
      </c>
      <c r="D261" s="7">
        <f t="shared" si="214"/>
        <v>4675.6410000000005</v>
      </c>
      <c r="E261" s="7">
        <f t="shared" ref="E261" si="216">C261*$F$3</f>
        <v>4193.4000000000005</v>
      </c>
      <c r="F261" s="8">
        <f t="shared" ref="F261:F273" si="217">SUM(C261:E261)</f>
        <v>50803.041000000005</v>
      </c>
    </row>
    <row r="262" spans="1:6" x14ac:dyDescent="0.25">
      <c r="A262" s="24" t="s">
        <v>71</v>
      </c>
      <c r="B262" s="141">
        <v>3</v>
      </c>
      <c r="C262" s="370">
        <v>43757</v>
      </c>
      <c r="D262" s="7">
        <f t="shared" si="214"/>
        <v>4878.9054999999998</v>
      </c>
      <c r="E262" s="7">
        <f t="shared" ref="E262" si="218">C262*$F$3</f>
        <v>4375.7</v>
      </c>
      <c r="F262" s="8">
        <f t="shared" si="217"/>
        <v>53011.605499999998</v>
      </c>
    </row>
    <row r="263" spans="1:6" x14ac:dyDescent="0.25">
      <c r="A263" s="24" t="s">
        <v>72</v>
      </c>
      <c r="B263" s="141">
        <v>4</v>
      </c>
      <c r="C263" s="370">
        <v>46146</v>
      </c>
      <c r="D263" s="7">
        <f t="shared" si="214"/>
        <v>5145.2790000000005</v>
      </c>
      <c r="E263" s="7">
        <f t="shared" ref="E263" si="219">C263*$F$3</f>
        <v>4614.6000000000004</v>
      </c>
      <c r="F263" s="8">
        <f t="shared" si="217"/>
        <v>55905.879000000001</v>
      </c>
    </row>
    <row r="264" spans="1:6" x14ac:dyDescent="0.25">
      <c r="A264" s="24" t="s">
        <v>73</v>
      </c>
      <c r="B264" s="141">
        <v>5</v>
      </c>
      <c r="C264" s="370">
        <v>48590</v>
      </c>
      <c r="D264" s="7">
        <f t="shared" si="214"/>
        <v>5417.7849999999999</v>
      </c>
      <c r="E264" s="7">
        <f t="shared" ref="E264" si="220">C264*$F$3</f>
        <v>4859</v>
      </c>
      <c r="F264" s="8">
        <f t="shared" si="217"/>
        <v>58866.785000000003</v>
      </c>
    </row>
    <row r="265" spans="1:6" x14ac:dyDescent="0.25">
      <c r="A265" s="24" t="s">
        <v>74</v>
      </c>
      <c r="B265" s="141">
        <v>6</v>
      </c>
      <c r="C265" s="370">
        <v>50667</v>
      </c>
      <c r="D265" s="7">
        <f t="shared" si="214"/>
        <v>5649.3705</v>
      </c>
      <c r="E265" s="7">
        <f t="shared" ref="E265" si="221">C265*$F$3</f>
        <v>5066.7000000000007</v>
      </c>
      <c r="F265" s="8">
        <f t="shared" si="217"/>
        <v>61383.070500000002</v>
      </c>
    </row>
    <row r="266" spans="1:6" x14ac:dyDescent="0.25">
      <c r="A266" s="24" t="s">
        <v>75</v>
      </c>
      <c r="B266" s="141">
        <v>7</v>
      </c>
      <c r="C266" s="370">
        <v>52765</v>
      </c>
      <c r="D266" s="7">
        <f t="shared" si="214"/>
        <v>5883.2974999999997</v>
      </c>
      <c r="E266" s="7">
        <f t="shared" ref="E266" si="222">C266*$F$3</f>
        <v>5276.5</v>
      </c>
      <c r="F266" s="8">
        <f t="shared" si="217"/>
        <v>63924.797500000001</v>
      </c>
    </row>
    <row r="267" spans="1:6" x14ac:dyDescent="0.25">
      <c r="A267" s="24" t="s">
        <v>76</v>
      </c>
      <c r="B267" s="141">
        <v>8</v>
      </c>
      <c r="C267" s="370">
        <v>54922</v>
      </c>
      <c r="D267" s="7">
        <f t="shared" si="214"/>
        <v>6123.8029999999999</v>
      </c>
      <c r="E267" s="7">
        <f t="shared" ref="E267" si="223">C267*$F$3</f>
        <v>5492.2000000000007</v>
      </c>
      <c r="F267" s="8">
        <f t="shared" si="217"/>
        <v>66538.002999999997</v>
      </c>
    </row>
    <row r="268" spans="1:6" x14ac:dyDescent="0.25">
      <c r="A268" s="24" t="s">
        <v>77</v>
      </c>
      <c r="B268" s="141">
        <v>9</v>
      </c>
      <c r="C268" s="370">
        <v>57088</v>
      </c>
      <c r="D268" s="7">
        <f t="shared" si="214"/>
        <v>6365.3119999999999</v>
      </c>
      <c r="E268" s="7">
        <f t="shared" ref="E268:E269" si="224">C268*$F$3</f>
        <v>5708.8</v>
      </c>
      <c r="F268" s="8">
        <f t="shared" si="217"/>
        <v>69162.111999999994</v>
      </c>
    </row>
    <row r="269" spans="1:6" x14ac:dyDescent="0.25">
      <c r="A269" s="24" t="s">
        <v>78</v>
      </c>
      <c r="B269" s="141">
        <v>10</v>
      </c>
      <c r="C269" s="370">
        <v>59348</v>
      </c>
      <c r="D269" s="7">
        <f t="shared" si="214"/>
        <v>6617.3019999999997</v>
      </c>
      <c r="E269" s="7">
        <f t="shared" si="224"/>
        <v>5934.8</v>
      </c>
      <c r="F269" s="8">
        <f t="shared" si="217"/>
        <v>71900.101999999999</v>
      </c>
    </row>
    <row r="270" spans="1:6" x14ac:dyDescent="0.25">
      <c r="A270" s="24" t="s">
        <v>79</v>
      </c>
      <c r="B270" s="141">
        <v>11</v>
      </c>
      <c r="C270" s="370">
        <v>61620</v>
      </c>
      <c r="D270" s="7">
        <f t="shared" si="214"/>
        <v>6870.63</v>
      </c>
      <c r="E270" s="7">
        <f>C270*$F$3</f>
        <v>6162</v>
      </c>
      <c r="F270" s="8">
        <f t="shared" si="217"/>
        <v>74652.63</v>
      </c>
    </row>
    <row r="271" spans="1:6" x14ac:dyDescent="0.25">
      <c r="A271" s="24" t="s">
        <v>80</v>
      </c>
      <c r="B271" s="141">
        <v>12</v>
      </c>
      <c r="C271" s="370">
        <v>63869</v>
      </c>
      <c r="D271" s="7">
        <f t="shared" si="214"/>
        <v>7121.3935000000001</v>
      </c>
      <c r="E271" s="7">
        <f>C271*$F$3</f>
        <v>6386.9000000000005</v>
      </c>
      <c r="F271" s="8">
        <f t="shared" si="217"/>
        <v>77377.2935</v>
      </c>
    </row>
    <row r="272" spans="1:6" x14ac:dyDescent="0.25">
      <c r="A272" s="24" t="s">
        <v>81</v>
      </c>
      <c r="B272" s="141">
        <v>13</v>
      </c>
      <c r="C272" s="370">
        <v>66244</v>
      </c>
      <c r="D272" s="7">
        <f t="shared" si="214"/>
        <v>7386.2060000000001</v>
      </c>
      <c r="E272" s="7">
        <f>C272*$F$3</f>
        <v>6624.4000000000005</v>
      </c>
      <c r="F272" s="8">
        <f t="shared" si="217"/>
        <v>80254.606</v>
      </c>
    </row>
    <row r="273" spans="1:6" ht="15.75" thickBot="1" x14ac:dyDescent="0.3">
      <c r="A273" s="24" t="s">
        <v>82</v>
      </c>
      <c r="B273" s="141">
        <v>14</v>
      </c>
      <c r="C273" s="371">
        <v>68509</v>
      </c>
      <c r="D273" s="7">
        <f>C273*$F$2</f>
        <v>7638.7534999999998</v>
      </c>
      <c r="E273" s="7">
        <f>C273*$F$3</f>
        <v>6850.9000000000005</v>
      </c>
      <c r="F273" s="8">
        <f t="shared" si="217"/>
        <v>82998.6535</v>
      </c>
    </row>
    <row r="274" spans="1:6" x14ac:dyDescent="0.25">
      <c r="A274" s="127" t="s">
        <v>270</v>
      </c>
      <c r="B274" s="141"/>
      <c r="C274" s="34">
        <v>0</v>
      </c>
      <c r="D274" s="7"/>
      <c r="E274" s="7"/>
      <c r="F274" s="8"/>
    </row>
    <row r="275" spans="1:6" x14ac:dyDescent="0.25">
      <c r="A275" s="127" t="s">
        <v>270</v>
      </c>
      <c r="B275" s="141"/>
      <c r="C275" s="34">
        <v>0</v>
      </c>
      <c r="D275" s="7"/>
      <c r="E275" s="7"/>
      <c r="F275" s="8"/>
    </row>
    <row r="276" spans="1:6" x14ac:dyDescent="0.25">
      <c r="A276" s="127" t="s">
        <v>270</v>
      </c>
      <c r="B276" s="141"/>
      <c r="C276" s="34">
        <v>0</v>
      </c>
      <c r="D276" s="7"/>
      <c r="E276" s="7"/>
      <c r="F276" s="8"/>
    </row>
    <row r="277" spans="1:6" x14ac:dyDescent="0.25">
      <c r="A277" s="127" t="s">
        <v>270</v>
      </c>
      <c r="B277" s="141"/>
      <c r="C277" s="34">
        <v>0</v>
      </c>
      <c r="D277" s="7"/>
      <c r="E277" s="7"/>
      <c r="F277" s="8"/>
    </row>
    <row r="278" spans="1:6" x14ac:dyDescent="0.25">
      <c r="A278" s="127" t="s">
        <v>270</v>
      </c>
      <c r="B278" s="141"/>
      <c r="C278" s="34">
        <v>0</v>
      </c>
      <c r="D278" s="7"/>
      <c r="E278" s="7"/>
      <c r="F278" s="8"/>
    </row>
    <row r="279" spans="1:6" x14ac:dyDescent="0.25">
      <c r="A279" s="127" t="s">
        <v>270</v>
      </c>
      <c r="B279" s="141"/>
      <c r="C279" s="34">
        <v>0</v>
      </c>
      <c r="D279" s="7"/>
      <c r="E279" s="7"/>
      <c r="F279" s="8"/>
    </row>
    <row r="280" spans="1:6" x14ac:dyDescent="0.25">
      <c r="A280" s="127" t="s">
        <v>270</v>
      </c>
      <c r="B280" s="141"/>
      <c r="C280" s="34">
        <v>0</v>
      </c>
      <c r="D280" s="7"/>
      <c r="E280" s="7"/>
      <c r="F280" s="8"/>
    </row>
    <row r="281" spans="1:6" x14ac:dyDescent="0.25">
      <c r="A281" s="127" t="s">
        <v>270</v>
      </c>
      <c r="B281" s="141"/>
      <c r="C281" s="34">
        <v>0</v>
      </c>
      <c r="D281" s="7"/>
      <c r="E281" s="7"/>
      <c r="F281" s="8"/>
    </row>
    <row r="282" spans="1:6" x14ac:dyDescent="0.25">
      <c r="A282" s="127" t="s">
        <v>270</v>
      </c>
      <c r="B282" s="141"/>
      <c r="C282" s="34">
        <v>0</v>
      </c>
      <c r="D282" s="7"/>
      <c r="E282" s="7"/>
      <c r="F282" s="8"/>
    </row>
    <row r="283" spans="1:6" x14ac:dyDescent="0.25">
      <c r="A283" s="127" t="s">
        <v>270</v>
      </c>
      <c r="B283" s="143"/>
      <c r="C283" s="137">
        <v>0</v>
      </c>
      <c r="F283" s="62"/>
    </row>
    <row r="284" spans="1:6" x14ac:dyDescent="0.25">
      <c r="A284" s="127" t="s">
        <v>270</v>
      </c>
      <c r="B284" s="143"/>
      <c r="C284" s="137">
        <v>0</v>
      </c>
      <c r="F284" s="62"/>
    </row>
    <row r="285" spans="1:6" x14ac:dyDescent="0.25">
      <c r="A285" s="127" t="s">
        <v>270</v>
      </c>
      <c r="B285" s="143"/>
      <c r="C285" s="137">
        <v>0</v>
      </c>
      <c r="F285" s="62"/>
    </row>
    <row r="286" spans="1:6" ht="15.75" thickBot="1" x14ac:dyDescent="0.3">
      <c r="A286" s="128" t="s">
        <v>270</v>
      </c>
      <c r="B286" s="88"/>
      <c r="C286" s="83">
        <v>0</v>
      </c>
      <c r="D286" s="60"/>
      <c r="E286" s="60"/>
      <c r="F286" s="63"/>
    </row>
    <row r="287" spans="1:6" x14ac:dyDescent="0.25">
      <c r="C287" s="2">
        <v>0</v>
      </c>
    </row>
    <row r="288" spans="1:6" x14ac:dyDescent="0.25">
      <c r="C288" s="2">
        <v>0</v>
      </c>
    </row>
    <row r="289" spans="3:3" x14ac:dyDescent="0.25">
      <c r="C289" s="2">
        <v>0</v>
      </c>
    </row>
    <row r="290" spans="3:3" x14ac:dyDescent="0.25">
      <c r="C290" s="2">
        <v>0</v>
      </c>
    </row>
    <row r="291" spans="3:3" x14ac:dyDescent="0.25">
      <c r="C291" s="2">
        <v>0</v>
      </c>
    </row>
    <row r="292" spans="3:3" x14ac:dyDescent="0.25">
      <c r="C292" s="2">
        <v>0</v>
      </c>
    </row>
    <row r="293" spans="3:3" x14ac:dyDescent="0.25">
      <c r="C293" s="2">
        <v>0</v>
      </c>
    </row>
    <row r="294" spans="3:3" x14ac:dyDescent="0.25">
      <c r="C294" s="2">
        <v>0</v>
      </c>
    </row>
    <row r="295" spans="3:3" x14ac:dyDescent="0.25">
      <c r="C295" s="2">
        <v>0</v>
      </c>
    </row>
    <row r="296" spans="3:3" x14ac:dyDescent="0.25">
      <c r="C296" s="2">
        <v>0</v>
      </c>
    </row>
    <row r="297" spans="3:3" x14ac:dyDescent="0.25">
      <c r="C297" s="2">
        <v>0</v>
      </c>
    </row>
    <row r="298" spans="3:3" x14ac:dyDescent="0.25">
      <c r="C298" s="2">
        <v>0</v>
      </c>
    </row>
    <row r="299" spans="3:3" x14ac:dyDescent="0.25">
      <c r="C299" s="2">
        <v>0</v>
      </c>
    </row>
    <row r="300" spans="3:3" x14ac:dyDescent="0.25">
      <c r="C300" s="2">
        <v>0</v>
      </c>
    </row>
    <row r="301" spans="3:3" x14ac:dyDescent="0.25">
      <c r="C301" s="2">
        <v>0</v>
      </c>
    </row>
    <row r="302" spans="3:3" x14ac:dyDescent="0.25">
      <c r="C302" s="2">
        <v>0</v>
      </c>
    </row>
    <row r="303" spans="3:3" x14ac:dyDescent="0.25">
      <c r="C303" s="2">
        <v>0</v>
      </c>
    </row>
    <row r="304" spans="3:3" x14ac:dyDescent="0.25">
      <c r="C304" s="2">
        <v>0</v>
      </c>
    </row>
    <row r="305" spans="3:3" x14ac:dyDescent="0.25">
      <c r="C305" s="2">
        <v>0</v>
      </c>
    </row>
    <row r="306" spans="3:3" x14ac:dyDescent="0.25">
      <c r="C306" s="2">
        <v>0</v>
      </c>
    </row>
  </sheetData>
  <sheetProtection algorithmName="SHA-512" hashValue="UXTFxprU6oCDYHhRwodKQAC3sXgHQQ2Zd7jtkeQxWU0H+jZ4KtasxAq9dItHfCMOIWlmvu7CFRLQ1spn2wukEA==" saltValue="Pic/dwuE6/T4wx9kel4j8Q==" spinCount="100000" sheet="1" objects="1" scenarios="1"/>
  <mergeCells count="10">
    <mergeCell ref="C149:F149"/>
    <mergeCell ref="C148:F148"/>
    <mergeCell ref="C8:F8"/>
    <mergeCell ref="W7:Z7"/>
    <mergeCell ref="E1:F1"/>
    <mergeCell ref="C7:F7"/>
    <mergeCell ref="G7:J7"/>
    <mergeCell ref="K7:N7"/>
    <mergeCell ref="O7:R7"/>
    <mergeCell ref="S7:V7"/>
  </mergeCells>
  <pageMargins left="0.7" right="0.7" top="0.75" bottom="0.75" header="0.3" footer="0.3"/>
  <pageSetup paperSize="9" orientation="portrait" horizontalDpi="4294967293"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F3D9-4D8F-4A1C-AF11-9E0F61A59D66}">
  <sheetPr codeName="Sheet14"/>
  <dimension ref="A1:Z81"/>
  <sheetViews>
    <sheetView workbookViewId="0">
      <pane ySplit="6" topLeftCell="A7" activePane="bottomLeft" state="frozen"/>
      <selection activeCell="H75" sqref="H75"/>
      <selection pane="bottomLeft" activeCell="G11" sqref="G11"/>
    </sheetView>
  </sheetViews>
  <sheetFormatPr defaultRowHeight="15" x14ac:dyDescent="0.25"/>
  <cols>
    <col min="1" max="1" width="65.5703125" bestFit="1" customWidth="1"/>
    <col min="2" max="2" width="5.7109375" bestFit="1" customWidth="1"/>
    <col min="3" max="3" width="12.28515625" style="107" hidden="1" customWidth="1"/>
    <col min="4" max="6" width="0" hidden="1" customWidth="1"/>
    <col min="7" max="7" width="12.28515625" style="2" bestFit="1" customWidth="1"/>
    <col min="8" max="8" width="18.28515625" customWidth="1"/>
    <col min="9" max="9" width="18.42578125" customWidth="1"/>
    <col min="10" max="10" width="14.28515625" customWidth="1"/>
    <col min="11" max="11" width="12" bestFit="1" customWidth="1"/>
    <col min="12" max="12" width="15" bestFit="1" customWidth="1"/>
    <col min="23" max="23" width="10.5703125" bestFit="1" customWidth="1"/>
  </cols>
  <sheetData>
    <row r="1" spans="1:26" ht="15.75" thickBot="1" x14ac:dyDescent="0.3">
      <c r="A1" s="1" t="s">
        <v>10</v>
      </c>
      <c r="I1" s="404" t="s">
        <v>9</v>
      </c>
      <c r="J1" s="405"/>
      <c r="K1" s="310" t="s">
        <v>487</v>
      </c>
    </row>
    <row r="2" spans="1:26" ht="14.45" customHeight="1" x14ac:dyDescent="0.25">
      <c r="A2" s="351" t="s">
        <v>529</v>
      </c>
      <c r="I2" s="22" t="s">
        <v>3</v>
      </c>
      <c r="J2" s="23">
        <v>0.1115</v>
      </c>
      <c r="K2" s="23">
        <f>J2+J5+100%</f>
        <v>1.3115000000000001</v>
      </c>
    </row>
    <row r="3" spans="1:26" ht="14.45" customHeight="1" x14ac:dyDescent="0.25">
      <c r="A3" s="352"/>
      <c r="I3" s="22"/>
      <c r="J3" s="23"/>
      <c r="K3" s="349"/>
    </row>
    <row r="4" spans="1:26" ht="14.45" customHeight="1" x14ac:dyDescent="0.25">
      <c r="A4" s="352" t="s">
        <v>532</v>
      </c>
      <c r="I4" s="22"/>
      <c r="J4" s="23"/>
      <c r="K4" s="349"/>
    </row>
    <row r="5" spans="1:26" x14ac:dyDescent="0.25">
      <c r="A5" s="350" t="s">
        <v>530</v>
      </c>
      <c r="I5" s="22" t="s">
        <v>13</v>
      </c>
      <c r="J5" s="23">
        <v>0.2</v>
      </c>
    </row>
    <row r="6" spans="1:26" ht="15.75" thickBot="1" x14ac:dyDescent="0.3">
      <c r="A6" s="19" t="s">
        <v>531</v>
      </c>
      <c r="I6" s="18" t="s">
        <v>118</v>
      </c>
      <c r="J6" s="38">
        <v>1.04</v>
      </c>
    </row>
    <row r="7" spans="1:26" s="42" customFormat="1" ht="15.75" thickBot="1" x14ac:dyDescent="0.3">
      <c r="A7" s="41">
        <v>1</v>
      </c>
      <c r="B7" s="42">
        <v>2</v>
      </c>
      <c r="C7" s="42">
        <v>3</v>
      </c>
      <c r="D7" s="42">
        <v>4</v>
      </c>
      <c r="E7" s="41">
        <v>5</v>
      </c>
      <c r="F7" s="42">
        <v>6</v>
      </c>
      <c r="G7" s="41">
        <v>7</v>
      </c>
      <c r="H7" s="42">
        <v>8</v>
      </c>
      <c r="I7" s="41">
        <v>9</v>
      </c>
      <c r="J7" s="42">
        <v>10</v>
      </c>
      <c r="K7" s="41">
        <v>11</v>
      </c>
      <c r="L7" s="42">
        <v>12</v>
      </c>
      <c r="M7" s="41">
        <v>13</v>
      </c>
      <c r="N7" s="42">
        <v>14</v>
      </c>
      <c r="O7" s="41">
        <v>15</v>
      </c>
      <c r="P7" s="42">
        <v>16</v>
      </c>
      <c r="Q7" s="41">
        <v>17</v>
      </c>
      <c r="R7" s="42">
        <v>18</v>
      </c>
      <c r="S7" s="41">
        <v>19</v>
      </c>
      <c r="T7" s="42">
        <v>20</v>
      </c>
      <c r="U7" s="41">
        <v>21</v>
      </c>
      <c r="V7" s="42">
        <v>22</v>
      </c>
      <c r="W7" s="42">
        <v>23</v>
      </c>
      <c r="X7" s="42">
        <v>24</v>
      </c>
      <c r="Y7" s="42">
        <v>25</v>
      </c>
      <c r="Z7" s="42">
        <v>26</v>
      </c>
    </row>
    <row r="8" spans="1:26" x14ac:dyDescent="0.25">
      <c r="C8" s="408" t="s">
        <v>281</v>
      </c>
      <c r="D8" s="409"/>
      <c r="E8" s="409"/>
      <c r="F8" s="410"/>
      <c r="G8" s="408" t="s">
        <v>116</v>
      </c>
      <c r="H8" s="409"/>
      <c r="I8" s="409"/>
      <c r="J8" s="409"/>
      <c r="K8" s="408" t="s">
        <v>124</v>
      </c>
      <c r="L8" s="409"/>
      <c r="M8" s="409"/>
      <c r="N8" s="409"/>
      <c r="O8" s="408" t="s">
        <v>218</v>
      </c>
      <c r="P8" s="409"/>
      <c r="Q8" s="409"/>
      <c r="R8" s="410"/>
      <c r="S8" s="408" t="s">
        <v>356</v>
      </c>
      <c r="T8" s="409"/>
      <c r="U8" s="409"/>
      <c r="V8" s="410"/>
      <c r="W8" s="408" t="s">
        <v>527</v>
      </c>
      <c r="X8" s="409"/>
      <c r="Y8" s="409"/>
      <c r="Z8" s="410"/>
    </row>
    <row r="9" spans="1:26" ht="60.75" thickBot="1" x14ac:dyDescent="0.3">
      <c r="C9" s="150" t="s">
        <v>1</v>
      </c>
      <c r="D9" s="21" t="s">
        <v>7</v>
      </c>
      <c r="E9" s="21" t="s">
        <v>8</v>
      </c>
      <c r="F9" s="33" t="s">
        <v>2</v>
      </c>
      <c r="G9" s="32" t="s">
        <v>1</v>
      </c>
      <c r="H9" s="21" t="s">
        <v>7</v>
      </c>
      <c r="I9" s="21" t="s">
        <v>8</v>
      </c>
      <c r="J9" s="21" t="s">
        <v>2</v>
      </c>
      <c r="K9" s="32" t="s">
        <v>1</v>
      </c>
      <c r="L9" s="21" t="s">
        <v>7</v>
      </c>
      <c r="M9" s="21" t="s">
        <v>8</v>
      </c>
      <c r="N9" s="21" t="s">
        <v>2</v>
      </c>
      <c r="O9" s="32" t="s">
        <v>1</v>
      </c>
      <c r="P9" s="21" t="s">
        <v>7</v>
      </c>
      <c r="Q9" s="21" t="s">
        <v>8</v>
      </c>
      <c r="R9" s="21" t="s">
        <v>2</v>
      </c>
      <c r="S9" s="32" t="s">
        <v>1</v>
      </c>
      <c r="T9" s="21" t="s">
        <v>7</v>
      </c>
      <c r="U9" s="21" t="s">
        <v>8</v>
      </c>
      <c r="V9" s="33" t="s">
        <v>2</v>
      </c>
      <c r="W9" s="32" t="s">
        <v>1</v>
      </c>
      <c r="X9" s="21" t="s">
        <v>7</v>
      </c>
      <c r="Y9" s="21" t="s">
        <v>8</v>
      </c>
      <c r="Z9" s="33" t="s">
        <v>2</v>
      </c>
    </row>
    <row r="10" spans="1:26" ht="15.75" thickBot="1" x14ac:dyDescent="0.3">
      <c r="A10" s="20"/>
      <c r="B10" s="79" t="s">
        <v>0</v>
      </c>
      <c r="C10" s="146" t="s">
        <v>5</v>
      </c>
      <c r="D10" s="79" t="s">
        <v>5</v>
      </c>
      <c r="E10" s="79" t="s">
        <v>6</v>
      </c>
      <c r="F10" s="80" t="s">
        <v>6</v>
      </c>
      <c r="G10" s="78" t="s">
        <v>5</v>
      </c>
      <c r="H10" s="79" t="s">
        <v>5</v>
      </c>
      <c r="I10" s="79" t="s">
        <v>6</v>
      </c>
      <c r="J10" s="79" t="s">
        <v>6</v>
      </c>
      <c r="K10" s="78" t="s">
        <v>5</v>
      </c>
      <c r="L10" s="79" t="s">
        <v>5</v>
      </c>
      <c r="M10" s="79" t="s">
        <v>6</v>
      </c>
      <c r="N10" s="79" t="s">
        <v>6</v>
      </c>
      <c r="O10" s="78" t="s">
        <v>5</v>
      </c>
      <c r="P10" s="79" t="s">
        <v>5</v>
      </c>
      <c r="Q10" s="79" t="s">
        <v>6</v>
      </c>
      <c r="R10" s="79" t="s">
        <v>6</v>
      </c>
      <c r="S10" s="78" t="s">
        <v>5</v>
      </c>
      <c r="T10" s="79" t="s">
        <v>5</v>
      </c>
      <c r="U10" s="79" t="s">
        <v>6</v>
      </c>
      <c r="V10" s="80" t="s">
        <v>6</v>
      </c>
      <c r="W10" s="78" t="s">
        <v>5</v>
      </c>
      <c r="X10" s="79" t="s">
        <v>5</v>
      </c>
      <c r="Y10" s="79" t="s">
        <v>6</v>
      </c>
      <c r="Z10" s="80" t="s">
        <v>6</v>
      </c>
    </row>
    <row r="11" spans="1:26" x14ac:dyDescent="0.25">
      <c r="A11" s="26" t="s">
        <v>83</v>
      </c>
      <c r="B11" s="27">
        <v>1</v>
      </c>
      <c r="C11" s="84">
        <v>27879.877167942373</v>
      </c>
      <c r="D11" s="28">
        <f t="shared" ref="D11:D23" si="0">C11*$J$2</f>
        <v>3108.6063042255746</v>
      </c>
      <c r="E11" s="28">
        <f t="shared" ref="E11:E23" si="1">C11*$J$5</f>
        <v>5575.9754335884754</v>
      </c>
      <c r="F11" s="29">
        <f t="shared" ref="F11:F23" si="2">SUM(C11:E11)</f>
        <v>36564.458905756423</v>
      </c>
      <c r="G11" s="356">
        <v>33291.419961588326</v>
      </c>
      <c r="H11" s="28">
        <f t="shared" ref="H11:H23" si="3">G11*$J$2</f>
        <v>3711.9933257170983</v>
      </c>
      <c r="I11" s="28">
        <f>G11*$J$5</f>
        <v>6658.2839923176653</v>
      </c>
      <c r="J11" s="28">
        <f>SUM(G11:I11)</f>
        <v>43661.697279623091</v>
      </c>
      <c r="K11" s="353">
        <v>33791.419961588326</v>
      </c>
      <c r="L11" s="28">
        <f t="shared" ref="L11:L23" si="4">K11*$J$2</f>
        <v>3767.7433257170983</v>
      </c>
      <c r="M11" s="28">
        <f>K11*$J$5</f>
        <v>6758.2839923176653</v>
      </c>
      <c r="N11" s="28">
        <f>SUM(K11:M11)</f>
        <v>44317.447279623091</v>
      </c>
      <c r="O11" s="353">
        <v>34129.334161204213</v>
      </c>
      <c r="P11" s="28">
        <f t="shared" ref="P11:P23" si="5">O11*$J$2</f>
        <v>3805.42075897427</v>
      </c>
      <c r="Q11" s="28">
        <f>O11*$J$5</f>
        <v>6825.866832240843</v>
      </c>
      <c r="R11" s="28">
        <f>SUM(O11:Q11)</f>
        <v>44760.621752419327</v>
      </c>
      <c r="S11" s="37">
        <f>O11*$J$6</f>
        <v>35494.507527652386</v>
      </c>
      <c r="T11" s="28">
        <f t="shared" ref="T11:T23" si="6">S11*$J$2</f>
        <v>3957.6375893332411</v>
      </c>
      <c r="U11" s="28">
        <f>S11*$J$5</f>
        <v>7098.9015055304772</v>
      </c>
      <c r="V11" s="29">
        <f>SUM(S11:U11)</f>
        <v>46551.046622516107</v>
      </c>
      <c r="W11" s="37">
        <f>S11*$J$6</f>
        <v>36914.287828758483</v>
      </c>
      <c r="X11" s="28">
        <f t="shared" ref="X11:X23" si="7">W11*$J$2</f>
        <v>4115.9430929065711</v>
      </c>
      <c r="Y11" s="28">
        <f>W11*$J$5</f>
        <v>7382.8575657516967</v>
      </c>
      <c r="Z11" s="29">
        <f>SUM(W11:Y11)</f>
        <v>48413.088487416753</v>
      </c>
    </row>
    <row r="12" spans="1:26" x14ac:dyDescent="0.25">
      <c r="A12" s="24" t="s">
        <v>84</v>
      </c>
      <c r="B12" s="2">
        <v>2</v>
      </c>
      <c r="C12" s="81">
        <v>28653.051975115184</v>
      </c>
      <c r="D12" s="7">
        <f t="shared" si="0"/>
        <v>3194.8152952253431</v>
      </c>
      <c r="E12" s="7">
        <f t="shared" si="1"/>
        <v>5730.6103950230372</v>
      </c>
      <c r="F12" s="8">
        <f t="shared" si="2"/>
        <v>37578.477665363564</v>
      </c>
      <c r="G12" s="357">
        <v>34120.04459279764</v>
      </c>
      <c r="H12" s="7">
        <f t="shared" si="3"/>
        <v>3804.384972096937</v>
      </c>
      <c r="I12" s="7">
        <f t="shared" ref="I12:I23" si="8">G12*$J$5</f>
        <v>6824.008918559528</v>
      </c>
      <c r="J12" s="7">
        <f t="shared" ref="J12:J23" si="9">SUM(G12:I12)</f>
        <v>44748.438483454105</v>
      </c>
      <c r="K12" s="348">
        <v>34620.04459279764</v>
      </c>
      <c r="L12" s="7">
        <f t="shared" si="4"/>
        <v>3860.134972096937</v>
      </c>
      <c r="M12" s="7">
        <f t="shared" ref="M12:M23" si="10">K12*$J$5</f>
        <v>6924.008918559528</v>
      </c>
      <c r="N12" s="7">
        <f t="shared" ref="N12:N23" si="11">SUM(K12:M12)</f>
        <v>45404.188483454105</v>
      </c>
      <c r="O12" s="355">
        <v>34966.245038725618</v>
      </c>
      <c r="P12" s="7">
        <f t="shared" si="5"/>
        <v>3898.7363218179066</v>
      </c>
      <c r="Q12" s="7">
        <f t="shared" ref="Q12:Q23" si="12">O12*$J$5</f>
        <v>6993.2490077451239</v>
      </c>
      <c r="R12" s="7">
        <f t="shared" ref="R12:R23" si="13">SUM(O12:Q12)</f>
        <v>45858.230368288649</v>
      </c>
      <c r="S12" s="34">
        <f t="shared" ref="S12:S23" si="14">O12*$J$6</f>
        <v>36364.894840274646</v>
      </c>
      <c r="T12" s="7">
        <f t="shared" si="6"/>
        <v>4054.685774690623</v>
      </c>
      <c r="U12" s="7">
        <f t="shared" ref="U12:U37" si="15">S12*$J$5</f>
        <v>7272.9789680549293</v>
      </c>
      <c r="V12" s="8">
        <f t="shared" ref="V12:V23" si="16">SUM(S12:U12)</f>
        <v>47692.5595830202</v>
      </c>
      <c r="W12" s="34">
        <f t="shared" ref="W12:W23" si="17">S12*$J$6</f>
        <v>37819.490633885631</v>
      </c>
      <c r="X12" s="7">
        <f t="shared" si="7"/>
        <v>4216.8732056782483</v>
      </c>
      <c r="Y12" s="7">
        <f t="shared" ref="Y12:Y23" si="18">W12*$J$5</f>
        <v>7563.8981267771269</v>
      </c>
      <c r="Z12" s="8">
        <f t="shared" ref="Z12:Z23" si="19">SUM(W12:Y12)</f>
        <v>49600.261966341001</v>
      </c>
    </row>
    <row r="13" spans="1:26" x14ac:dyDescent="0.25">
      <c r="A13" s="24" t="s">
        <v>85</v>
      </c>
      <c r="B13" s="2">
        <v>3</v>
      </c>
      <c r="C13" s="81">
        <v>29049.241334471859</v>
      </c>
      <c r="D13" s="7">
        <f t="shared" si="0"/>
        <v>3238.9904087936125</v>
      </c>
      <c r="E13" s="7">
        <f t="shared" si="1"/>
        <v>5809.8482668943725</v>
      </c>
      <c r="F13" s="8">
        <f t="shared" si="2"/>
        <v>38098.080010159843</v>
      </c>
      <c r="G13" s="357">
        <v>34544.647488210663</v>
      </c>
      <c r="H13" s="7">
        <f t="shared" si="3"/>
        <v>3851.7281949354892</v>
      </c>
      <c r="I13" s="7">
        <f t="shared" si="8"/>
        <v>6908.9294976421334</v>
      </c>
      <c r="J13" s="7">
        <f t="shared" si="9"/>
        <v>45305.305180788288</v>
      </c>
      <c r="K13" s="348">
        <v>35044.647488210663</v>
      </c>
      <c r="L13" s="7">
        <f t="shared" si="4"/>
        <v>3907.4781949354892</v>
      </c>
      <c r="M13" s="7">
        <f t="shared" si="10"/>
        <v>7008.9294976421334</v>
      </c>
      <c r="N13" s="7">
        <f t="shared" si="11"/>
        <v>45961.055180788288</v>
      </c>
      <c r="O13" s="355">
        <v>35395.093963092768</v>
      </c>
      <c r="P13" s="7">
        <f t="shared" si="5"/>
        <v>3946.5529768848437</v>
      </c>
      <c r="Q13" s="7">
        <f t="shared" si="12"/>
        <v>7079.0187926185536</v>
      </c>
      <c r="R13" s="7">
        <f t="shared" si="13"/>
        <v>46420.665732596164</v>
      </c>
      <c r="S13" s="34">
        <f t="shared" si="14"/>
        <v>36810.897721616479</v>
      </c>
      <c r="T13" s="7">
        <f t="shared" si="6"/>
        <v>4104.4150959602375</v>
      </c>
      <c r="U13" s="7">
        <f t="shared" si="15"/>
        <v>7362.1795443232959</v>
      </c>
      <c r="V13" s="8">
        <f t="shared" si="16"/>
        <v>48277.492361900018</v>
      </c>
      <c r="W13" s="34">
        <f t="shared" si="17"/>
        <v>38283.333630481138</v>
      </c>
      <c r="X13" s="7">
        <f t="shared" si="7"/>
        <v>4268.5916997986469</v>
      </c>
      <c r="Y13" s="7">
        <f t="shared" si="18"/>
        <v>7656.6667260962276</v>
      </c>
      <c r="Z13" s="8">
        <f t="shared" si="19"/>
        <v>50208.592056376016</v>
      </c>
    </row>
    <row r="14" spans="1:26" x14ac:dyDescent="0.25">
      <c r="A14" s="24" t="s">
        <v>86</v>
      </c>
      <c r="B14" s="2">
        <v>4</v>
      </c>
      <c r="C14" s="81">
        <v>29859.344592840458</v>
      </c>
      <c r="D14" s="7">
        <f t="shared" si="0"/>
        <v>3329.316922101711</v>
      </c>
      <c r="E14" s="7">
        <f t="shared" si="1"/>
        <v>5971.8689185680923</v>
      </c>
      <c r="F14" s="8">
        <f t="shared" si="2"/>
        <v>39160.530433510263</v>
      </c>
      <c r="G14" s="357">
        <v>35412.848970565879</v>
      </c>
      <c r="H14" s="7">
        <f t="shared" si="3"/>
        <v>3948.5326602180958</v>
      </c>
      <c r="I14" s="7">
        <f t="shared" si="8"/>
        <v>7082.5697941131766</v>
      </c>
      <c r="J14" s="7">
        <f t="shared" si="9"/>
        <v>46443.951424897154</v>
      </c>
      <c r="K14" s="348">
        <v>35912.848970565879</v>
      </c>
      <c r="L14" s="7">
        <f t="shared" si="4"/>
        <v>4004.2826602180958</v>
      </c>
      <c r="M14" s="7">
        <f t="shared" si="10"/>
        <v>7182.5697941131766</v>
      </c>
      <c r="N14" s="7">
        <f t="shared" si="11"/>
        <v>47099.701424897154</v>
      </c>
      <c r="O14" s="355">
        <v>36271.977460271541</v>
      </c>
      <c r="P14" s="7">
        <f t="shared" si="5"/>
        <v>4044.3254868202766</v>
      </c>
      <c r="Q14" s="7">
        <f t="shared" si="12"/>
        <v>7254.3954920543083</v>
      </c>
      <c r="R14" s="7">
        <f t="shared" si="13"/>
        <v>47570.69843914613</v>
      </c>
      <c r="S14" s="34">
        <f t="shared" si="14"/>
        <v>37722.856558682404</v>
      </c>
      <c r="T14" s="7">
        <f t="shared" si="6"/>
        <v>4206.0985062930886</v>
      </c>
      <c r="U14" s="7">
        <f t="shared" si="15"/>
        <v>7544.5713117364812</v>
      </c>
      <c r="V14" s="8">
        <f t="shared" si="16"/>
        <v>49473.526376711976</v>
      </c>
      <c r="W14" s="34">
        <f t="shared" si="17"/>
        <v>39231.770821029699</v>
      </c>
      <c r="X14" s="7">
        <f t="shared" si="7"/>
        <v>4374.3424465448115</v>
      </c>
      <c r="Y14" s="7">
        <f t="shared" si="18"/>
        <v>7846.3541642059399</v>
      </c>
      <c r="Z14" s="8">
        <f t="shared" si="19"/>
        <v>51452.467431780453</v>
      </c>
    </row>
    <row r="15" spans="1:26" x14ac:dyDescent="0.25">
      <c r="A15" s="24" t="s">
        <v>87</v>
      </c>
      <c r="B15" s="2">
        <v>5</v>
      </c>
      <c r="C15" s="81">
        <v>30691.546508814063</v>
      </c>
      <c r="D15" s="7">
        <f t="shared" si="0"/>
        <v>3422.107435732768</v>
      </c>
      <c r="E15" s="7">
        <f t="shared" si="1"/>
        <v>6138.3093017628125</v>
      </c>
      <c r="F15" s="8">
        <f t="shared" si="2"/>
        <v>40251.963246309642</v>
      </c>
      <c r="G15" s="357">
        <v>36304.733961279468</v>
      </c>
      <c r="H15" s="7">
        <f t="shared" si="3"/>
        <v>4047.9778366826608</v>
      </c>
      <c r="I15" s="7">
        <f t="shared" si="8"/>
        <v>7260.9467922558943</v>
      </c>
      <c r="J15" s="7">
        <f t="shared" si="9"/>
        <v>47613.658590218023</v>
      </c>
      <c r="K15" s="348">
        <v>36804.733961279468</v>
      </c>
      <c r="L15" s="7">
        <f t="shared" si="4"/>
        <v>4103.7278366826604</v>
      </c>
      <c r="M15" s="7">
        <f t="shared" si="10"/>
        <v>7360.9467922558943</v>
      </c>
      <c r="N15" s="7">
        <f t="shared" si="11"/>
        <v>48269.408590218023</v>
      </c>
      <c r="O15" s="355">
        <v>37172.78130089226</v>
      </c>
      <c r="P15" s="7">
        <f t="shared" si="5"/>
        <v>4144.7651150494867</v>
      </c>
      <c r="Q15" s="7">
        <f t="shared" si="12"/>
        <v>7434.5562601784522</v>
      </c>
      <c r="R15" s="7">
        <f t="shared" si="13"/>
        <v>48752.102676120201</v>
      </c>
      <c r="S15" s="34">
        <f t="shared" si="14"/>
        <v>38659.692552927954</v>
      </c>
      <c r="T15" s="7">
        <f t="shared" si="6"/>
        <v>4310.5557196514674</v>
      </c>
      <c r="U15" s="7">
        <f t="shared" si="15"/>
        <v>7731.9385105855908</v>
      </c>
      <c r="V15" s="8">
        <f t="shared" si="16"/>
        <v>50702.186783165016</v>
      </c>
      <c r="W15" s="34">
        <f t="shared" si="17"/>
        <v>40206.080255045075</v>
      </c>
      <c r="X15" s="7">
        <f t="shared" si="7"/>
        <v>4482.9779484375258</v>
      </c>
      <c r="Y15" s="7">
        <f t="shared" si="18"/>
        <v>8041.2160510090152</v>
      </c>
      <c r="Z15" s="8">
        <f t="shared" si="19"/>
        <v>52730.274254491618</v>
      </c>
    </row>
    <row r="16" spans="1:26" x14ac:dyDescent="0.25">
      <c r="A16" s="24" t="s">
        <v>88</v>
      </c>
      <c r="B16" s="2">
        <v>6</v>
      </c>
      <c r="C16" s="81">
        <v>31549.775573635441</v>
      </c>
      <c r="D16" s="7">
        <f t="shared" si="0"/>
        <v>3517.7999764603519</v>
      </c>
      <c r="E16" s="7">
        <f t="shared" si="1"/>
        <v>6309.9551147270886</v>
      </c>
      <c r="F16" s="8">
        <f t="shared" si="2"/>
        <v>41377.53066482288</v>
      </c>
      <c r="G16" s="357">
        <v>37224.512691436394</v>
      </c>
      <c r="H16" s="7">
        <f t="shared" si="3"/>
        <v>4150.5331650951575</v>
      </c>
      <c r="I16" s="7">
        <f t="shared" si="8"/>
        <v>7444.9025382872787</v>
      </c>
      <c r="J16" s="7">
        <f t="shared" si="9"/>
        <v>48819.948394818828</v>
      </c>
      <c r="K16" s="348">
        <v>37724.512691436394</v>
      </c>
      <c r="L16" s="7">
        <f t="shared" si="4"/>
        <v>4206.2831650951575</v>
      </c>
      <c r="M16" s="7">
        <f t="shared" si="10"/>
        <v>7544.9025382872787</v>
      </c>
      <c r="N16" s="7">
        <f t="shared" si="11"/>
        <v>49475.698394818828</v>
      </c>
      <c r="O16" s="355">
        <v>38101.757818350758</v>
      </c>
      <c r="P16" s="7">
        <f t="shared" si="5"/>
        <v>4248.3459967461094</v>
      </c>
      <c r="Q16" s="7">
        <f t="shared" si="12"/>
        <v>7620.3515636701522</v>
      </c>
      <c r="R16" s="7">
        <f t="shared" si="13"/>
        <v>49970.455378767016</v>
      </c>
      <c r="S16" s="34">
        <f t="shared" si="14"/>
        <v>39625.828131084789</v>
      </c>
      <c r="T16" s="7">
        <f t="shared" si="6"/>
        <v>4418.2798366159541</v>
      </c>
      <c r="U16" s="7">
        <f t="shared" si="15"/>
        <v>7925.1656262169581</v>
      </c>
      <c r="V16" s="8">
        <f t="shared" si="16"/>
        <v>51969.2735939177</v>
      </c>
      <c r="W16" s="34">
        <f t="shared" si="17"/>
        <v>41210.861256328179</v>
      </c>
      <c r="X16" s="7">
        <f t="shared" si="7"/>
        <v>4595.0110300805918</v>
      </c>
      <c r="Y16" s="7">
        <f t="shared" si="18"/>
        <v>8242.1722512656361</v>
      </c>
      <c r="Z16" s="8">
        <f t="shared" si="19"/>
        <v>54048.044537674403</v>
      </c>
    </row>
    <row r="17" spans="1:26" x14ac:dyDescent="0.25">
      <c r="A17" s="24" t="s">
        <v>89</v>
      </c>
      <c r="B17" s="2">
        <v>7</v>
      </c>
      <c r="C17" s="81">
        <v>32435.722612706293</v>
      </c>
      <c r="D17" s="7">
        <f t="shared" si="0"/>
        <v>3616.5830713167516</v>
      </c>
      <c r="E17" s="7">
        <f t="shared" si="1"/>
        <v>6487.144522541259</v>
      </c>
      <c r="F17" s="8">
        <f t="shared" si="2"/>
        <v>42539.450206564303</v>
      </c>
      <c r="G17" s="357">
        <v>38173.997247465108</v>
      </c>
      <c r="H17" s="7">
        <f t="shared" si="3"/>
        <v>4256.4006930923597</v>
      </c>
      <c r="I17" s="7">
        <f t="shared" si="8"/>
        <v>7634.7994494930217</v>
      </c>
      <c r="J17" s="7">
        <f t="shared" si="9"/>
        <v>50065.197390050489</v>
      </c>
      <c r="K17" s="348">
        <v>38673.997247465108</v>
      </c>
      <c r="L17" s="7">
        <f t="shared" si="4"/>
        <v>4312.1506930923597</v>
      </c>
      <c r="M17" s="7">
        <f t="shared" si="10"/>
        <v>7734.7994494930217</v>
      </c>
      <c r="N17" s="7">
        <f t="shared" si="11"/>
        <v>50720.947390050489</v>
      </c>
      <c r="O17" s="355">
        <v>39060.737219939758</v>
      </c>
      <c r="P17" s="7">
        <f t="shared" si="5"/>
        <v>4355.2722000232834</v>
      </c>
      <c r="Q17" s="7">
        <f t="shared" si="12"/>
        <v>7812.1474439879521</v>
      </c>
      <c r="R17" s="7">
        <f t="shared" si="13"/>
        <v>51228.156863950993</v>
      </c>
      <c r="S17" s="34">
        <f t="shared" si="14"/>
        <v>40623.16670873735</v>
      </c>
      <c r="T17" s="7">
        <f t="shared" si="6"/>
        <v>4529.4830880242143</v>
      </c>
      <c r="U17" s="7">
        <f t="shared" si="15"/>
        <v>8124.6333417474707</v>
      </c>
      <c r="V17" s="8">
        <f t="shared" si="16"/>
        <v>53277.283138509039</v>
      </c>
      <c r="W17" s="34">
        <f t="shared" si="17"/>
        <v>42248.093377086843</v>
      </c>
      <c r="X17" s="7">
        <f t="shared" si="7"/>
        <v>4710.6624115451832</v>
      </c>
      <c r="Y17" s="7">
        <f t="shared" si="18"/>
        <v>8449.6186754173686</v>
      </c>
      <c r="Z17" s="8">
        <f t="shared" si="19"/>
        <v>55408.374464049397</v>
      </c>
    </row>
    <row r="18" spans="1:26" x14ac:dyDescent="0.25">
      <c r="A18" s="24" t="s">
        <v>90</v>
      </c>
      <c r="B18" s="2">
        <v>8</v>
      </c>
      <c r="C18" s="81">
        <v>33023.05144466518</v>
      </c>
      <c r="D18" s="7">
        <f t="shared" si="0"/>
        <v>3682.0702360801674</v>
      </c>
      <c r="E18" s="7">
        <f t="shared" si="1"/>
        <v>6604.6102889330359</v>
      </c>
      <c r="F18" s="8">
        <f t="shared" si="2"/>
        <v>43309.731969678382</v>
      </c>
      <c r="G18" s="357">
        <v>38803.447576505321</v>
      </c>
      <c r="H18" s="7">
        <f t="shared" si="3"/>
        <v>4326.584404780343</v>
      </c>
      <c r="I18" s="7">
        <f t="shared" si="8"/>
        <v>7760.6895153010646</v>
      </c>
      <c r="J18" s="7">
        <f t="shared" si="9"/>
        <v>50890.721496586724</v>
      </c>
      <c r="K18" s="348">
        <v>39303.447576505321</v>
      </c>
      <c r="L18" s="7">
        <f t="shared" si="4"/>
        <v>4382.334404780343</v>
      </c>
      <c r="M18" s="7">
        <f t="shared" si="10"/>
        <v>7860.6895153010646</v>
      </c>
      <c r="N18" s="7">
        <f t="shared" si="11"/>
        <v>51546.471496586724</v>
      </c>
      <c r="O18" s="355">
        <v>39696.482052270374</v>
      </c>
      <c r="P18" s="7">
        <f t="shared" si="5"/>
        <v>4426.1577488281464</v>
      </c>
      <c r="Q18" s="7">
        <f t="shared" si="12"/>
        <v>7939.2964104540752</v>
      </c>
      <c r="R18" s="7">
        <f t="shared" si="13"/>
        <v>52061.936211552595</v>
      </c>
      <c r="S18" s="34">
        <f t="shared" si="14"/>
        <v>41284.34133436119</v>
      </c>
      <c r="T18" s="7">
        <f t="shared" si="6"/>
        <v>4603.2040587812726</v>
      </c>
      <c r="U18" s="7">
        <f t="shared" si="15"/>
        <v>8256.8682668722377</v>
      </c>
      <c r="V18" s="8">
        <f t="shared" si="16"/>
        <v>54144.413660014703</v>
      </c>
      <c r="W18" s="34">
        <f t="shared" si="17"/>
        <v>42935.714987735642</v>
      </c>
      <c r="X18" s="7">
        <f t="shared" si="7"/>
        <v>4787.332221132524</v>
      </c>
      <c r="Y18" s="7">
        <f t="shared" si="18"/>
        <v>8587.1429975471292</v>
      </c>
      <c r="Z18" s="8">
        <f t="shared" si="19"/>
        <v>56310.190206415296</v>
      </c>
    </row>
    <row r="19" spans="1:26" x14ac:dyDescent="0.25">
      <c r="A19" s="24" t="s">
        <v>91</v>
      </c>
      <c r="B19" s="2">
        <v>9</v>
      </c>
      <c r="C19" s="81">
        <v>33927.066121176955</v>
      </c>
      <c r="D19" s="7">
        <f t="shared" si="0"/>
        <v>3782.8678725112304</v>
      </c>
      <c r="E19" s="7">
        <f t="shared" si="1"/>
        <v>6785.4132242353917</v>
      </c>
      <c r="F19" s="8">
        <f t="shared" si="2"/>
        <v>44495.347217923583</v>
      </c>
      <c r="G19" s="357">
        <v>39772.295527813374</v>
      </c>
      <c r="H19" s="7">
        <f t="shared" si="3"/>
        <v>4434.610951351191</v>
      </c>
      <c r="I19" s="7">
        <f t="shared" si="8"/>
        <v>7954.4591055626752</v>
      </c>
      <c r="J19" s="7">
        <f t="shared" si="9"/>
        <v>52161.365584727238</v>
      </c>
      <c r="K19" s="348">
        <v>40272.295527813374</v>
      </c>
      <c r="L19" s="7">
        <f t="shared" si="4"/>
        <v>4490.360951351191</v>
      </c>
      <c r="M19" s="7">
        <f t="shared" si="10"/>
        <v>8054.4591055626752</v>
      </c>
      <c r="N19" s="7">
        <f t="shared" si="11"/>
        <v>52817.115584727238</v>
      </c>
      <c r="O19" s="355">
        <v>40675.01848309151</v>
      </c>
      <c r="P19" s="7">
        <f t="shared" si="5"/>
        <v>4535.2645608647035</v>
      </c>
      <c r="Q19" s="7">
        <f t="shared" si="12"/>
        <v>8135.0036966183025</v>
      </c>
      <c r="R19" s="7">
        <f t="shared" si="13"/>
        <v>53345.286740574513</v>
      </c>
      <c r="S19" s="34">
        <f t="shared" si="14"/>
        <v>42302.019222415169</v>
      </c>
      <c r="T19" s="7">
        <f t="shared" si="6"/>
        <v>4716.6751432992914</v>
      </c>
      <c r="U19" s="7">
        <f t="shared" si="15"/>
        <v>8460.4038444830348</v>
      </c>
      <c r="V19" s="8">
        <f t="shared" si="16"/>
        <v>55479.098210197495</v>
      </c>
      <c r="W19" s="34">
        <f t="shared" si="17"/>
        <v>43994.099991311778</v>
      </c>
      <c r="X19" s="7">
        <f t="shared" si="7"/>
        <v>4905.342149031263</v>
      </c>
      <c r="Y19" s="7">
        <f t="shared" si="18"/>
        <v>8798.8199982623555</v>
      </c>
      <c r="Z19" s="8">
        <f t="shared" si="19"/>
        <v>57698.262138605394</v>
      </c>
    </row>
    <row r="20" spans="1:26" x14ac:dyDescent="0.25">
      <c r="A20" s="24" t="s">
        <v>92</v>
      </c>
      <c r="B20" s="2">
        <v>10</v>
      </c>
      <c r="C20" s="81">
        <v>34690.022220560706</v>
      </c>
      <c r="D20" s="7">
        <f t="shared" si="0"/>
        <v>3867.9374775925189</v>
      </c>
      <c r="E20" s="7">
        <f t="shared" si="1"/>
        <v>6938.0044441121418</v>
      </c>
      <c r="F20" s="8">
        <f t="shared" si="2"/>
        <v>45495.964142265366</v>
      </c>
      <c r="G20" s="357">
        <v>40589.968595553997</v>
      </c>
      <c r="H20" s="7">
        <f t="shared" si="3"/>
        <v>4525.7814984042707</v>
      </c>
      <c r="I20" s="7">
        <f t="shared" si="8"/>
        <v>8117.9937191108002</v>
      </c>
      <c r="J20" s="7">
        <f t="shared" si="9"/>
        <v>53233.743813069072</v>
      </c>
      <c r="K20" s="348">
        <v>41089.968595553997</v>
      </c>
      <c r="L20" s="7">
        <f t="shared" si="4"/>
        <v>4581.5314984042707</v>
      </c>
      <c r="M20" s="7">
        <f t="shared" si="10"/>
        <v>8217.9937191108002</v>
      </c>
      <c r="N20" s="7">
        <f t="shared" si="11"/>
        <v>53889.493813069072</v>
      </c>
      <c r="O20" s="355">
        <v>41500.868281509538</v>
      </c>
      <c r="P20" s="7">
        <f t="shared" si="5"/>
        <v>4627.3468133883134</v>
      </c>
      <c r="Q20" s="7">
        <f t="shared" si="12"/>
        <v>8300.1736563019076</v>
      </c>
      <c r="R20" s="7">
        <f t="shared" si="13"/>
        <v>54428.38875119976</v>
      </c>
      <c r="S20" s="34">
        <f t="shared" si="14"/>
        <v>43160.903012769922</v>
      </c>
      <c r="T20" s="7">
        <f t="shared" si="6"/>
        <v>4812.4406859238461</v>
      </c>
      <c r="U20" s="7">
        <f t="shared" si="15"/>
        <v>8632.1806025539845</v>
      </c>
      <c r="V20" s="8">
        <f t="shared" si="16"/>
        <v>56605.524301247751</v>
      </c>
      <c r="W20" s="34">
        <f t="shared" si="17"/>
        <v>44887.339133280722</v>
      </c>
      <c r="X20" s="7">
        <f t="shared" si="7"/>
        <v>5004.9383133608007</v>
      </c>
      <c r="Y20" s="7">
        <f t="shared" si="18"/>
        <v>8977.4678266561441</v>
      </c>
      <c r="Z20" s="8">
        <f t="shared" si="19"/>
        <v>58869.745273297667</v>
      </c>
    </row>
    <row r="21" spans="1:26" x14ac:dyDescent="0.25">
      <c r="A21" s="24" t="s">
        <v>93</v>
      </c>
      <c r="B21" s="2">
        <v>11</v>
      </c>
      <c r="C21" s="81">
        <v>35311.284296306556</v>
      </c>
      <c r="D21" s="7">
        <f t="shared" si="0"/>
        <v>3937.2081990381812</v>
      </c>
      <c r="E21" s="7">
        <f t="shared" si="1"/>
        <v>7062.2568592613115</v>
      </c>
      <c r="F21" s="8">
        <f t="shared" si="2"/>
        <v>46310.749354606043</v>
      </c>
      <c r="G21" s="357">
        <v>41255.785760861829</v>
      </c>
      <c r="H21" s="7">
        <f t="shared" si="3"/>
        <v>4600.0201123360939</v>
      </c>
      <c r="I21" s="7">
        <f t="shared" si="8"/>
        <v>8251.1571521723654</v>
      </c>
      <c r="J21" s="7">
        <f t="shared" si="9"/>
        <v>54106.963025370293</v>
      </c>
      <c r="K21" s="348">
        <v>41755.785760861829</v>
      </c>
      <c r="L21" s="7">
        <f t="shared" si="4"/>
        <v>4655.7701123360939</v>
      </c>
      <c r="M21" s="7">
        <f t="shared" si="10"/>
        <v>8351.1571521723654</v>
      </c>
      <c r="N21" s="7">
        <f t="shared" si="11"/>
        <v>54762.713025370293</v>
      </c>
      <c r="O21" s="355">
        <v>42173.343618470448</v>
      </c>
      <c r="P21" s="7">
        <f t="shared" si="5"/>
        <v>4702.3278134594548</v>
      </c>
      <c r="Q21" s="7">
        <f t="shared" si="12"/>
        <v>8434.6687236940907</v>
      </c>
      <c r="R21" s="7">
        <f t="shared" si="13"/>
        <v>55310.340155623999</v>
      </c>
      <c r="S21" s="34">
        <f t="shared" si="14"/>
        <v>43860.277363209265</v>
      </c>
      <c r="T21" s="7">
        <f t="shared" si="6"/>
        <v>4890.4209259978334</v>
      </c>
      <c r="U21" s="7">
        <f t="shared" si="15"/>
        <v>8772.0554726418541</v>
      </c>
      <c r="V21" s="8">
        <f t="shared" si="16"/>
        <v>57522.753761848951</v>
      </c>
      <c r="W21" s="34">
        <f t="shared" si="17"/>
        <v>45614.68845773764</v>
      </c>
      <c r="X21" s="7">
        <f t="shared" si="7"/>
        <v>5086.037763037747</v>
      </c>
      <c r="Y21" s="7">
        <f t="shared" si="18"/>
        <v>9122.9376915475277</v>
      </c>
      <c r="Z21" s="8">
        <f t="shared" si="19"/>
        <v>59823.663912322918</v>
      </c>
    </row>
    <row r="22" spans="1:26" x14ac:dyDescent="0.25">
      <c r="A22" s="24" t="s">
        <v>94</v>
      </c>
      <c r="B22" s="2">
        <v>12</v>
      </c>
      <c r="C22" s="81">
        <v>36284.345378800048</v>
      </c>
      <c r="D22" s="7">
        <f t="shared" si="0"/>
        <v>4045.7045097362056</v>
      </c>
      <c r="E22" s="7">
        <f t="shared" si="1"/>
        <v>7256.8690757600098</v>
      </c>
      <c r="F22" s="8">
        <f t="shared" si="2"/>
        <v>47586.918964296266</v>
      </c>
      <c r="G22" s="357">
        <v>42298.631923392175</v>
      </c>
      <c r="H22" s="7">
        <f t="shared" si="3"/>
        <v>4716.2974594582274</v>
      </c>
      <c r="I22" s="7">
        <f t="shared" si="8"/>
        <v>8459.7263846784354</v>
      </c>
      <c r="J22" s="7">
        <f t="shared" si="9"/>
        <v>55474.655767528835</v>
      </c>
      <c r="K22" s="348">
        <v>42798.631923392175</v>
      </c>
      <c r="L22" s="7">
        <f t="shared" si="4"/>
        <v>4772.0474594582274</v>
      </c>
      <c r="M22" s="7">
        <f t="shared" si="10"/>
        <v>8559.7263846784354</v>
      </c>
      <c r="N22" s="7">
        <f t="shared" si="11"/>
        <v>56130.405767528835</v>
      </c>
      <c r="O22" s="355">
        <v>43226.6182426261</v>
      </c>
      <c r="P22" s="7">
        <f t="shared" si="5"/>
        <v>4819.7679340528102</v>
      </c>
      <c r="Q22" s="7">
        <f t="shared" si="12"/>
        <v>8645.3236485252201</v>
      </c>
      <c r="R22" s="7">
        <f t="shared" si="13"/>
        <v>56691.709825204132</v>
      </c>
      <c r="S22" s="34">
        <f t="shared" si="14"/>
        <v>44955.682972331146</v>
      </c>
      <c r="T22" s="7">
        <f t="shared" si="6"/>
        <v>5012.5586514149227</v>
      </c>
      <c r="U22" s="7">
        <f t="shared" si="15"/>
        <v>8991.1365944662302</v>
      </c>
      <c r="V22" s="8">
        <f t="shared" si="16"/>
        <v>58959.378218212303</v>
      </c>
      <c r="W22" s="34">
        <f t="shared" si="17"/>
        <v>46753.910291224391</v>
      </c>
      <c r="X22" s="7">
        <f t="shared" si="7"/>
        <v>5213.0609974715198</v>
      </c>
      <c r="Y22" s="7">
        <f t="shared" si="18"/>
        <v>9350.7820582448785</v>
      </c>
      <c r="Z22" s="8">
        <f t="shared" si="19"/>
        <v>61317.753346940786</v>
      </c>
    </row>
    <row r="23" spans="1:26" ht="15.75" thickBot="1" x14ac:dyDescent="0.3">
      <c r="A23" s="24" t="s">
        <v>95</v>
      </c>
      <c r="B23" s="2">
        <v>13</v>
      </c>
      <c r="C23" s="82">
        <v>37286.27750440051</v>
      </c>
      <c r="D23" s="7">
        <f t="shared" si="0"/>
        <v>4157.4199417406571</v>
      </c>
      <c r="E23" s="7">
        <f t="shared" si="1"/>
        <v>7457.2555008801028</v>
      </c>
      <c r="F23" s="8">
        <f t="shared" si="2"/>
        <v>48900.952947021273</v>
      </c>
      <c r="G23" s="368">
        <v>43372.419675360259</v>
      </c>
      <c r="H23" s="7">
        <f t="shared" si="3"/>
        <v>4836.0247938026687</v>
      </c>
      <c r="I23" s="7">
        <f t="shared" si="8"/>
        <v>8674.4839350720522</v>
      </c>
      <c r="J23" s="7">
        <f t="shared" si="9"/>
        <v>56882.928404234975</v>
      </c>
      <c r="K23" s="348">
        <v>43872.419675360259</v>
      </c>
      <c r="L23" s="7">
        <f t="shared" si="4"/>
        <v>4891.7747938026687</v>
      </c>
      <c r="M23" s="7">
        <f t="shared" si="10"/>
        <v>8774.4839350720522</v>
      </c>
      <c r="N23" s="7">
        <f t="shared" si="11"/>
        <v>57538.678404234975</v>
      </c>
      <c r="O23" s="354">
        <v>44311.143872113862</v>
      </c>
      <c r="P23" s="7">
        <f t="shared" si="5"/>
        <v>4940.6925417406956</v>
      </c>
      <c r="Q23" s="7">
        <f t="shared" si="12"/>
        <v>8862.2287744227724</v>
      </c>
      <c r="R23" s="7">
        <f t="shared" si="13"/>
        <v>58114.065188277331</v>
      </c>
      <c r="S23" s="34">
        <f t="shared" si="14"/>
        <v>46083.589626998415</v>
      </c>
      <c r="T23" s="7">
        <f t="shared" si="6"/>
        <v>5138.3202434103232</v>
      </c>
      <c r="U23" s="7">
        <f t="shared" si="15"/>
        <v>9216.7179253996837</v>
      </c>
      <c r="V23" s="8">
        <f t="shared" si="16"/>
        <v>60438.627795808425</v>
      </c>
      <c r="W23" s="34">
        <f t="shared" si="17"/>
        <v>47926.933212078351</v>
      </c>
      <c r="X23" s="7">
        <f t="shared" si="7"/>
        <v>5343.8530531467359</v>
      </c>
      <c r="Y23" s="7">
        <f t="shared" si="18"/>
        <v>9585.3866424156713</v>
      </c>
      <c r="Z23" s="8">
        <f t="shared" si="19"/>
        <v>62856.172907640757</v>
      </c>
    </row>
    <row r="24" spans="1:26" x14ac:dyDescent="0.25">
      <c r="A24" s="24" t="s">
        <v>184</v>
      </c>
      <c r="B24" s="2"/>
      <c r="C24" s="151"/>
      <c r="D24" s="7"/>
      <c r="E24" s="7"/>
      <c r="F24" s="8"/>
      <c r="G24" s="34">
        <f>+G23</f>
        <v>43372.419675360259</v>
      </c>
      <c r="H24" s="7">
        <f>G24*$J$2</f>
        <v>4836.0247938026687</v>
      </c>
      <c r="I24" s="7">
        <f>G24*$J$5</f>
        <v>8674.4839350720522</v>
      </c>
      <c r="J24" s="7">
        <f>SUM(G24:I24)</f>
        <v>56882.928404234975</v>
      </c>
      <c r="K24" s="348">
        <f>+K23</f>
        <v>43872.419675360259</v>
      </c>
      <c r="L24" s="7">
        <f>K24*$J$2</f>
        <v>4891.7747938026687</v>
      </c>
      <c r="M24" s="7">
        <f>K24*$J$5</f>
        <v>8774.4839350720522</v>
      </c>
      <c r="N24" s="7">
        <f>SUM(K24:M24)</f>
        <v>57538.678404234975</v>
      </c>
      <c r="O24" s="354">
        <v>44311.143872113862</v>
      </c>
      <c r="P24" s="7">
        <f>O24*$J$2</f>
        <v>4940.6925417406956</v>
      </c>
      <c r="Q24" s="7">
        <f>O24*$J$5</f>
        <v>8862.2287744227724</v>
      </c>
      <c r="R24" s="7">
        <f>SUM(O24:Q24)</f>
        <v>58114.065188277331</v>
      </c>
      <c r="S24" s="34">
        <f>O23*F6</f>
        <v>0</v>
      </c>
      <c r="T24" s="7">
        <f>S24*$J$2</f>
        <v>0</v>
      </c>
      <c r="U24" s="7">
        <f t="shared" si="15"/>
        <v>0</v>
      </c>
      <c r="V24" s="8">
        <f>SUM(S24:U24)</f>
        <v>0</v>
      </c>
      <c r="W24" s="34">
        <f>S23*J6</f>
        <v>47926.933212078351</v>
      </c>
      <c r="X24" s="7">
        <f>W24*$J$2</f>
        <v>5343.8530531467359</v>
      </c>
      <c r="Y24" s="7">
        <f t="shared" ref="Y24:Y29" si="20">W24*$J$5</f>
        <v>9585.3866424156713</v>
      </c>
      <c r="Z24" s="8">
        <f>SUM(W24:Y24)</f>
        <v>62856.172907640757</v>
      </c>
    </row>
    <row r="25" spans="1:26" x14ac:dyDescent="0.25">
      <c r="A25" s="24" t="s">
        <v>184</v>
      </c>
      <c r="B25" s="2"/>
      <c r="C25" s="151"/>
      <c r="D25" s="7"/>
      <c r="E25" s="7"/>
      <c r="F25" s="8"/>
      <c r="G25" s="53"/>
      <c r="K25" s="348">
        <f>+K23</f>
        <v>43872.419675360259</v>
      </c>
      <c r="L25" s="7">
        <f>K25*$J$2</f>
        <v>4891.7747938026687</v>
      </c>
      <c r="M25" s="7">
        <f>K25*$J$5</f>
        <v>8774.4839350720522</v>
      </c>
      <c r="N25" s="7">
        <f>SUM(K25:M25)</f>
        <v>57538.678404234975</v>
      </c>
      <c r="O25" s="354">
        <v>44311.143872113862</v>
      </c>
      <c r="P25" s="7">
        <f>O25*$J$2</f>
        <v>4940.6925417406956</v>
      </c>
      <c r="Q25" s="7">
        <f>O25*$J$5</f>
        <v>8862.2287744227724</v>
      </c>
      <c r="R25" s="7">
        <f t="shared" ref="R25:R26" si="21">SUM(O25:Q25)</f>
        <v>58114.065188277331</v>
      </c>
      <c r="S25" s="34">
        <f>O24*F6</f>
        <v>0</v>
      </c>
      <c r="T25" s="7">
        <f>S25*$J$2</f>
        <v>0</v>
      </c>
      <c r="U25" s="7">
        <f t="shared" si="15"/>
        <v>0</v>
      </c>
      <c r="V25" s="8">
        <f t="shared" ref="V25:V61" si="22">SUM(S25:U25)</f>
        <v>0</v>
      </c>
      <c r="W25" s="34">
        <f>S24*J6</f>
        <v>0</v>
      </c>
      <c r="X25" s="7">
        <f>W25*$J$2</f>
        <v>0</v>
      </c>
      <c r="Y25" s="7">
        <f t="shared" si="20"/>
        <v>0</v>
      </c>
      <c r="Z25" s="8">
        <f t="shared" ref="Z25:Z27" si="23">SUM(W25:Y25)</f>
        <v>0</v>
      </c>
    </row>
    <row r="26" spans="1:26" x14ac:dyDescent="0.25">
      <c r="A26" s="24" t="s">
        <v>184</v>
      </c>
      <c r="B26" s="2"/>
      <c r="C26" s="151"/>
      <c r="D26" s="7"/>
      <c r="E26" s="7"/>
      <c r="F26" s="8"/>
      <c r="G26" s="34"/>
      <c r="H26" s="7"/>
      <c r="I26" s="7"/>
      <c r="J26" s="7"/>
      <c r="K26" s="53"/>
      <c r="O26" s="354">
        <v>44311.143872113862</v>
      </c>
      <c r="P26" s="7">
        <f>O26*$J$2</f>
        <v>4940.6925417406956</v>
      </c>
      <c r="Q26" s="7">
        <f>O26*$J$5</f>
        <v>8862.2287744227724</v>
      </c>
      <c r="R26" s="7">
        <f t="shared" si="21"/>
        <v>58114.065188277331</v>
      </c>
      <c r="S26" s="34">
        <f>O25*F6</f>
        <v>0</v>
      </c>
      <c r="T26" s="7">
        <f>S26*$J$2</f>
        <v>0</v>
      </c>
      <c r="U26" s="7">
        <f t="shared" si="15"/>
        <v>0</v>
      </c>
      <c r="V26" s="8">
        <f t="shared" si="22"/>
        <v>0</v>
      </c>
      <c r="W26" s="34">
        <f>S25*J6</f>
        <v>0</v>
      </c>
      <c r="X26" s="7">
        <f>W26*$J$2</f>
        <v>0</v>
      </c>
      <c r="Y26" s="7">
        <f t="shared" si="20"/>
        <v>0</v>
      </c>
      <c r="Z26" s="8">
        <f t="shared" si="23"/>
        <v>0</v>
      </c>
    </row>
    <row r="27" spans="1:26" ht="15.75" thickBot="1" x14ac:dyDescent="0.3">
      <c r="A27" s="25" t="s">
        <v>184</v>
      </c>
      <c r="B27" s="9"/>
      <c r="C27" s="152"/>
      <c r="D27" s="10"/>
      <c r="E27" s="10"/>
      <c r="F27" s="11"/>
      <c r="G27" s="35"/>
      <c r="H27" s="10"/>
      <c r="I27" s="10"/>
      <c r="J27" s="10"/>
      <c r="K27" s="35"/>
      <c r="L27" s="10"/>
      <c r="M27" s="10"/>
      <c r="N27" s="10"/>
      <c r="O27" s="65"/>
      <c r="P27" s="60"/>
      <c r="Q27" s="60"/>
      <c r="R27" s="60"/>
      <c r="S27" s="34">
        <f>O26*F6</f>
        <v>0</v>
      </c>
      <c r="T27" s="10">
        <f>S27*$J$2</f>
        <v>0</v>
      </c>
      <c r="U27" s="10">
        <f t="shared" si="15"/>
        <v>0</v>
      </c>
      <c r="V27" s="11">
        <f t="shared" si="22"/>
        <v>0</v>
      </c>
      <c r="W27" s="34">
        <f>S26*J6</f>
        <v>0</v>
      </c>
      <c r="X27" s="10">
        <f>W27*$J$2</f>
        <v>0</v>
      </c>
      <c r="Y27" s="10">
        <f t="shared" si="20"/>
        <v>0</v>
      </c>
      <c r="Z27" s="11">
        <f t="shared" si="23"/>
        <v>0</v>
      </c>
    </row>
    <row r="28" spans="1:26" x14ac:dyDescent="0.25">
      <c r="A28" s="26" t="s">
        <v>208</v>
      </c>
      <c r="B28" s="27">
        <v>1</v>
      </c>
      <c r="C28" s="84">
        <v>40022.974479358309</v>
      </c>
      <c r="D28" s="39">
        <f t="shared" ref="D28:D33" si="24">C28*$J$2</f>
        <v>4462.5616544484519</v>
      </c>
      <c r="E28" s="39">
        <f t="shared" ref="E28:E33" si="25">C28*$J$5</f>
        <v>8004.5948958716617</v>
      </c>
      <c r="F28" s="40">
        <f t="shared" ref="F28:F33" si="26">SUM(C28:D28)</f>
        <v>44485.53613380676</v>
      </c>
      <c r="G28" s="356">
        <v>46305.384511472919</v>
      </c>
      <c r="H28" s="39">
        <f t="shared" ref="H28:H34" si="27">G28*$J$2</f>
        <v>5163.0503730292303</v>
      </c>
      <c r="I28" s="39">
        <f>G28*$J$5</f>
        <v>9261.0769022945842</v>
      </c>
      <c r="J28" s="28">
        <f t="shared" ref="J28:J34" si="28">SUM(G28:I28)</f>
        <v>60729.511786796735</v>
      </c>
      <c r="K28" s="353">
        <v>46805.384511472919</v>
      </c>
      <c r="L28" s="39">
        <f t="shared" ref="L28:L35" si="29">K28*$J$2</f>
        <v>5218.8003730292303</v>
      </c>
      <c r="M28" s="39">
        <f>K28*$J$5</f>
        <v>9361.0769022945842</v>
      </c>
      <c r="N28" s="28">
        <f t="shared" ref="N28:N35" si="30">SUM(K28:M28)</f>
        <v>61385.261786796735</v>
      </c>
      <c r="O28" s="353">
        <v>47273.438356587649</v>
      </c>
      <c r="P28" s="39">
        <f t="shared" ref="P28:P36" si="31">O28*$J$2</f>
        <v>5270.9883767595229</v>
      </c>
      <c r="Q28" s="39">
        <f>O28*$J$5</f>
        <v>9454.6876713175297</v>
      </c>
      <c r="R28" s="28">
        <f t="shared" ref="R28:R36" si="32">SUM(O28:Q28)</f>
        <v>61999.114404664702</v>
      </c>
      <c r="S28" s="37">
        <f t="shared" ref="S28:S35" si="33">O28*$J$6</f>
        <v>49164.375890851159</v>
      </c>
      <c r="T28" s="39">
        <f t="shared" ref="T28:T61" si="34">S28*$J$2</f>
        <v>5481.8279118299042</v>
      </c>
      <c r="U28" s="39">
        <f t="shared" si="15"/>
        <v>9832.8751781702322</v>
      </c>
      <c r="V28" s="29">
        <f t="shared" si="22"/>
        <v>64479.078980851293</v>
      </c>
      <c r="W28" s="37">
        <f t="shared" ref="W28:W35" si="35">S28*$J$6</f>
        <v>51130.950926485209</v>
      </c>
      <c r="X28" s="39">
        <f t="shared" ref="X28:X37" si="36">W28*$J$2</f>
        <v>5701.101028303101</v>
      </c>
      <c r="Y28" s="39">
        <f t="shared" si="20"/>
        <v>10226.190185297042</v>
      </c>
      <c r="Z28" s="29">
        <f t="shared" ref="Z28:Z37" si="37">SUM(W28:Y28)</f>
        <v>67058.242140085349</v>
      </c>
    </row>
    <row r="29" spans="1:26" x14ac:dyDescent="0.25">
      <c r="A29" s="24" t="s">
        <v>209</v>
      </c>
      <c r="B29" s="2">
        <v>2</v>
      </c>
      <c r="C29" s="82">
        <v>40582.602118689203</v>
      </c>
      <c r="D29" s="12">
        <f t="shared" si="24"/>
        <v>4524.9601362338462</v>
      </c>
      <c r="E29" s="12">
        <f t="shared" si="25"/>
        <v>8116.5204237378412</v>
      </c>
      <c r="F29" s="13">
        <f t="shared" si="26"/>
        <v>45107.562254923047</v>
      </c>
      <c r="G29" s="367">
        <v>46905.146999791374</v>
      </c>
      <c r="H29" s="12">
        <f t="shared" si="27"/>
        <v>5229.9238904767381</v>
      </c>
      <c r="I29" s="12">
        <f>G29*$J$5</f>
        <v>9381.0293999582755</v>
      </c>
      <c r="J29" s="7">
        <f t="shared" si="28"/>
        <v>61516.100290226386</v>
      </c>
      <c r="K29" s="354">
        <v>47405.146999791374</v>
      </c>
      <c r="L29" s="12">
        <f t="shared" si="29"/>
        <v>5285.6738904767381</v>
      </c>
      <c r="M29" s="12">
        <f>K29*$J$5</f>
        <v>9481.0293999582755</v>
      </c>
      <c r="N29" s="7">
        <f t="shared" si="30"/>
        <v>62171.850290226386</v>
      </c>
      <c r="O29" s="354">
        <v>47879.198469789291</v>
      </c>
      <c r="P29" s="12">
        <f t="shared" si="31"/>
        <v>5338.5306293815065</v>
      </c>
      <c r="Q29" s="12">
        <f>O29*$J$5</f>
        <v>9575.8396939578579</v>
      </c>
      <c r="R29" s="7">
        <f t="shared" si="32"/>
        <v>62793.568793128659</v>
      </c>
      <c r="S29" s="34">
        <f t="shared" si="33"/>
        <v>49794.366408580863</v>
      </c>
      <c r="T29" s="12">
        <f t="shared" si="34"/>
        <v>5552.0718545567661</v>
      </c>
      <c r="U29" s="12">
        <f t="shared" si="15"/>
        <v>9958.8732817161726</v>
      </c>
      <c r="V29" s="8">
        <f t="shared" si="22"/>
        <v>65305.311544853801</v>
      </c>
      <c r="W29" s="34">
        <f t="shared" si="35"/>
        <v>51786.141064924101</v>
      </c>
      <c r="X29" s="12">
        <f t="shared" si="36"/>
        <v>5774.1547287390376</v>
      </c>
      <c r="Y29" s="12">
        <f t="shared" si="20"/>
        <v>10357.228212984821</v>
      </c>
      <c r="Z29" s="8">
        <f t="shared" si="37"/>
        <v>67917.52400664796</v>
      </c>
    </row>
    <row r="30" spans="1:26" x14ac:dyDescent="0.25">
      <c r="A30" s="24" t="s">
        <v>210</v>
      </c>
      <c r="B30" s="2">
        <v>3</v>
      </c>
      <c r="C30" s="81">
        <v>42440.293347937506</v>
      </c>
      <c r="D30" s="12">
        <f t="shared" si="24"/>
        <v>4732.092708295032</v>
      </c>
      <c r="E30" s="12">
        <f t="shared" si="25"/>
        <v>8488.0586695875008</v>
      </c>
      <c r="F30" s="13">
        <f t="shared" si="26"/>
        <v>47172.386056232535</v>
      </c>
      <c r="G30" s="357">
        <v>48896.066382389145</v>
      </c>
      <c r="H30" s="12">
        <f t="shared" si="27"/>
        <v>5451.9114016363901</v>
      </c>
      <c r="I30" s="12">
        <f t="shared" ref="I30:I34" si="38">G30*$J$5</f>
        <v>9779.2132764778289</v>
      </c>
      <c r="J30" s="7">
        <f t="shared" si="28"/>
        <v>64127.191060503363</v>
      </c>
      <c r="K30" s="355">
        <v>49396.066382389145</v>
      </c>
      <c r="L30" s="12">
        <f t="shared" si="29"/>
        <v>5507.6614016363901</v>
      </c>
      <c r="M30" s="12">
        <f t="shared" ref="M30:M35" si="39">K30*$J$5</f>
        <v>9879.2132764778289</v>
      </c>
      <c r="N30" s="7">
        <f t="shared" si="30"/>
        <v>64782.941060503363</v>
      </c>
      <c r="O30" s="355">
        <v>49890.027046213036</v>
      </c>
      <c r="P30" s="12">
        <f t="shared" si="31"/>
        <v>5562.7380156527533</v>
      </c>
      <c r="Q30" s="12">
        <f t="shared" ref="Q30:Q36" si="40">O30*$J$5</f>
        <v>9978.0054092426071</v>
      </c>
      <c r="R30" s="7">
        <f t="shared" si="32"/>
        <v>65430.770471108393</v>
      </c>
      <c r="S30" s="34">
        <f t="shared" si="33"/>
        <v>51885.628128061559</v>
      </c>
      <c r="T30" s="12">
        <f t="shared" si="34"/>
        <v>5785.2475362788637</v>
      </c>
      <c r="U30" s="12">
        <f t="shared" si="15"/>
        <v>10377.125625612312</v>
      </c>
      <c r="V30" s="8">
        <f t="shared" si="22"/>
        <v>68048.001289952736</v>
      </c>
      <c r="W30" s="34">
        <f t="shared" si="35"/>
        <v>53961.053253184022</v>
      </c>
      <c r="X30" s="12">
        <f t="shared" si="36"/>
        <v>6016.6574377300185</v>
      </c>
      <c r="Y30" s="12">
        <f t="shared" ref="Y30:Y37" si="41">W30*$J$5</f>
        <v>10792.210650636805</v>
      </c>
      <c r="Z30" s="8">
        <f t="shared" si="37"/>
        <v>70769.921341550842</v>
      </c>
    </row>
    <row r="31" spans="1:26" x14ac:dyDescent="0.25">
      <c r="A31" s="24" t="s">
        <v>211</v>
      </c>
      <c r="B31" s="2">
        <v>4</v>
      </c>
      <c r="C31" s="81">
        <v>43627.214009001</v>
      </c>
      <c r="D31" s="12">
        <f t="shared" si="24"/>
        <v>4864.4343620036116</v>
      </c>
      <c r="E31" s="12">
        <f t="shared" si="25"/>
        <v>8725.4428018002</v>
      </c>
      <c r="F31" s="13">
        <f t="shared" si="26"/>
        <v>48491.648371004609</v>
      </c>
      <c r="G31" s="357">
        <v>50168.109503717365</v>
      </c>
      <c r="H31" s="12">
        <f t="shared" si="27"/>
        <v>5593.7442096644863</v>
      </c>
      <c r="I31" s="12">
        <f t="shared" si="38"/>
        <v>10033.621900743474</v>
      </c>
      <c r="J31" s="7">
        <f t="shared" si="28"/>
        <v>65795.475614125331</v>
      </c>
      <c r="K31" s="355">
        <v>50669.790598754538</v>
      </c>
      <c r="L31" s="12">
        <f t="shared" si="29"/>
        <v>5649.6816517611314</v>
      </c>
      <c r="M31" s="12">
        <f t="shared" si="39"/>
        <v>10133.958119750909</v>
      </c>
      <c r="N31" s="7">
        <f t="shared" si="30"/>
        <v>66453.430370266578</v>
      </c>
      <c r="O31" s="355">
        <v>51176.488504742083</v>
      </c>
      <c r="P31" s="12">
        <f t="shared" si="31"/>
        <v>5706.178468278742</v>
      </c>
      <c r="Q31" s="12">
        <f t="shared" si="40"/>
        <v>10235.297700948417</v>
      </c>
      <c r="R31" s="7">
        <f t="shared" si="32"/>
        <v>67117.96467396924</v>
      </c>
      <c r="S31" s="34">
        <f t="shared" si="33"/>
        <v>53223.548044931769</v>
      </c>
      <c r="T31" s="12">
        <f t="shared" si="34"/>
        <v>5934.4256070098927</v>
      </c>
      <c r="U31" s="12">
        <f t="shared" si="15"/>
        <v>10644.709608986355</v>
      </c>
      <c r="V31" s="8">
        <f t="shared" si="22"/>
        <v>69802.683260928025</v>
      </c>
      <c r="W31" s="34">
        <f t="shared" si="35"/>
        <v>55352.489966729045</v>
      </c>
      <c r="X31" s="12">
        <f t="shared" si="36"/>
        <v>6171.8026312902884</v>
      </c>
      <c r="Y31" s="12">
        <f t="shared" si="41"/>
        <v>11070.497993345809</v>
      </c>
      <c r="Z31" s="8">
        <f t="shared" si="37"/>
        <v>72594.790591365134</v>
      </c>
    </row>
    <row r="32" spans="1:26" x14ac:dyDescent="0.25">
      <c r="A32" s="24" t="s">
        <v>212</v>
      </c>
      <c r="B32" s="2">
        <v>5</v>
      </c>
      <c r="C32" s="81">
        <v>44849.421500528551</v>
      </c>
      <c r="D32" s="12">
        <f t="shared" si="24"/>
        <v>5000.7104973089336</v>
      </c>
      <c r="E32" s="12">
        <f t="shared" si="25"/>
        <v>8969.8843001057103</v>
      </c>
      <c r="F32" s="13">
        <f t="shared" si="26"/>
        <v>49850.131997837481</v>
      </c>
      <c r="G32" s="357">
        <v>51477.970123247251</v>
      </c>
      <c r="H32" s="12">
        <f t="shared" si="27"/>
        <v>5739.7936687420688</v>
      </c>
      <c r="I32" s="12">
        <f t="shared" si="38"/>
        <v>10295.59402464945</v>
      </c>
      <c r="J32" s="7">
        <f t="shared" si="28"/>
        <v>67513.357816638774</v>
      </c>
      <c r="K32" s="355">
        <v>51992.749824479724</v>
      </c>
      <c r="L32" s="12">
        <f t="shared" si="29"/>
        <v>5797.1916054294898</v>
      </c>
      <c r="M32" s="12">
        <f t="shared" si="39"/>
        <v>10398.549964895945</v>
      </c>
      <c r="N32" s="7">
        <f t="shared" si="30"/>
        <v>68188.491394805169</v>
      </c>
      <c r="O32" s="355">
        <v>52512.677322724521</v>
      </c>
      <c r="P32" s="12">
        <f t="shared" si="31"/>
        <v>5855.1635214837843</v>
      </c>
      <c r="Q32" s="12">
        <f t="shared" si="40"/>
        <v>10502.535464544904</v>
      </c>
      <c r="R32" s="7">
        <f t="shared" si="32"/>
        <v>68870.376308753213</v>
      </c>
      <c r="S32" s="34">
        <f t="shared" si="33"/>
        <v>54613.184415633506</v>
      </c>
      <c r="T32" s="12">
        <f t="shared" si="34"/>
        <v>6089.3700623431359</v>
      </c>
      <c r="U32" s="12">
        <f t="shared" si="15"/>
        <v>10922.636883126703</v>
      </c>
      <c r="V32" s="8">
        <f t="shared" si="22"/>
        <v>71625.191361103352</v>
      </c>
      <c r="W32" s="34">
        <f t="shared" si="35"/>
        <v>56797.711792258851</v>
      </c>
      <c r="X32" s="12">
        <f t="shared" si="36"/>
        <v>6332.9448648368616</v>
      </c>
      <c r="Y32" s="12">
        <f t="shared" si="41"/>
        <v>11359.54235845177</v>
      </c>
      <c r="Z32" s="8">
        <f t="shared" si="37"/>
        <v>74490.199015547492</v>
      </c>
    </row>
    <row r="33" spans="1:26" x14ac:dyDescent="0.25">
      <c r="A33" s="24" t="s">
        <v>213</v>
      </c>
      <c r="B33" s="2">
        <v>6</v>
      </c>
      <c r="C33" s="81">
        <v>46109.054418305859</v>
      </c>
      <c r="D33" s="12">
        <f t="shared" si="24"/>
        <v>5141.1595676411034</v>
      </c>
      <c r="E33" s="12">
        <f t="shared" si="25"/>
        <v>9221.8108836611718</v>
      </c>
      <c r="F33" s="13">
        <f t="shared" si="26"/>
        <v>51250.213985946961</v>
      </c>
      <c r="G33" s="357">
        <v>52862.591004925882</v>
      </c>
      <c r="H33" s="12">
        <f t="shared" si="27"/>
        <v>5894.1788970492362</v>
      </c>
      <c r="I33" s="12">
        <f t="shared" si="38"/>
        <v>10572.518200985178</v>
      </c>
      <c r="J33" s="7">
        <f t="shared" si="28"/>
        <v>69329.288102960301</v>
      </c>
      <c r="K33" s="355">
        <v>53391.216914975143</v>
      </c>
      <c r="L33" s="12">
        <f t="shared" si="29"/>
        <v>5953.1206860197281</v>
      </c>
      <c r="M33" s="12">
        <f t="shared" si="39"/>
        <v>10678.24338299503</v>
      </c>
      <c r="N33" s="7">
        <f t="shared" si="30"/>
        <v>70022.580983989901</v>
      </c>
      <c r="O33" s="355">
        <v>53925.129084124892</v>
      </c>
      <c r="P33" s="12">
        <f t="shared" si="31"/>
        <v>6012.651892879926</v>
      </c>
      <c r="Q33" s="12">
        <f t="shared" si="40"/>
        <v>10785.025816824978</v>
      </c>
      <c r="R33" s="7">
        <f t="shared" si="32"/>
        <v>70722.806793829805</v>
      </c>
      <c r="S33" s="34">
        <f t="shared" si="33"/>
        <v>56082.134247489892</v>
      </c>
      <c r="T33" s="12">
        <f t="shared" si="34"/>
        <v>6253.1579685951228</v>
      </c>
      <c r="U33" s="12">
        <f t="shared" si="15"/>
        <v>11216.426849497979</v>
      </c>
      <c r="V33" s="8">
        <f t="shared" si="22"/>
        <v>73551.719065582991</v>
      </c>
      <c r="W33" s="34">
        <f t="shared" si="35"/>
        <v>58325.419617389489</v>
      </c>
      <c r="X33" s="12">
        <f t="shared" si="36"/>
        <v>6503.2842873389282</v>
      </c>
      <c r="Y33" s="12">
        <f t="shared" si="41"/>
        <v>11665.083923477898</v>
      </c>
      <c r="Z33" s="8">
        <f t="shared" si="37"/>
        <v>76493.787828206317</v>
      </c>
    </row>
    <row r="34" spans="1:26" x14ac:dyDescent="0.25">
      <c r="A34" s="24" t="s">
        <v>185</v>
      </c>
      <c r="B34" s="2"/>
      <c r="C34" s="153"/>
      <c r="D34" s="12"/>
      <c r="E34" s="12"/>
      <c r="F34" s="13"/>
      <c r="G34" s="34">
        <f>+G33</f>
        <v>52862.591004925882</v>
      </c>
      <c r="H34" s="12">
        <f t="shared" si="27"/>
        <v>5894.1788970492362</v>
      </c>
      <c r="I34" s="12">
        <f t="shared" si="38"/>
        <v>10572.518200985178</v>
      </c>
      <c r="J34" s="7">
        <f t="shared" si="28"/>
        <v>69329.288102960301</v>
      </c>
      <c r="K34" s="348">
        <f>+K33</f>
        <v>53391.216914975143</v>
      </c>
      <c r="L34" s="12">
        <f t="shared" si="29"/>
        <v>5953.1206860197281</v>
      </c>
      <c r="M34" s="12">
        <f t="shared" si="39"/>
        <v>10678.24338299503</v>
      </c>
      <c r="N34" s="7">
        <f t="shared" si="30"/>
        <v>70022.580983989901</v>
      </c>
      <c r="O34" s="348">
        <f>+O33</f>
        <v>53925.129084124892</v>
      </c>
      <c r="P34" s="12">
        <f t="shared" si="31"/>
        <v>6012.651892879926</v>
      </c>
      <c r="Q34" s="12">
        <f t="shared" si="40"/>
        <v>10785.025816824978</v>
      </c>
      <c r="R34" s="7">
        <f t="shared" si="32"/>
        <v>70722.806793829805</v>
      </c>
      <c r="S34" s="34">
        <f t="shared" si="33"/>
        <v>56082.134247489892</v>
      </c>
      <c r="T34" s="12">
        <f t="shared" si="34"/>
        <v>6253.1579685951228</v>
      </c>
      <c r="U34" s="12">
        <f t="shared" si="15"/>
        <v>11216.426849497979</v>
      </c>
      <c r="V34" s="8">
        <f t="shared" si="22"/>
        <v>73551.719065582991</v>
      </c>
      <c r="W34" s="34">
        <f t="shared" si="35"/>
        <v>58325.419617389489</v>
      </c>
      <c r="X34" s="12">
        <f t="shared" si="36"/>
        <v>6503.2842873389282</v>
      </c>
      <c r="Y34" s="12">
        <f t="shared" si="41"/>
        <v>11665.083923477898</v>
      </c>
      <c r="Z34" s="8">
        <f t="shared" si="37"/>
        <v>76493.787828206317</v>
      </c>
    </row>
    <row r="35" spans="1:26" x14ac:dyDescent="0.25">
      <c r="A35" s="24" t="s">
        <v>185</v>
      </c>
      <c r="B35" s="2"/>
      <c r="C35" s="153"/>
      <c r="D35" s="12"/>
      <c r="E35" s="12"/>
      <c r="F35" s="13"/>
      <c r="G35" s="34"/>
      <c r="H35" s="12"/>
      <c r="I35" s="12"/>
      <c r="J35" s="7"/>
      <c r="K35" s="348">
        <f>+K33</f>
        <v>53391.216914975143</v>
      </c>
      <c r="L35" s="12">
        <f t="shared" si="29"/>
        <v>5953.1206860197281</v>
      </c>
      <c r="M35" s="12">
        <f t="shared" si="39"/>
        <v>10678.24338299503</v>
      </c>
      <c r="N35" s="7">
        <f t="shared" si="30"/>
        <v>70022.580983989901</v>
      </c>
      <c r="O35" s="348">
        <f>+O33</f>
        <v>53925.129084124892</v>
      </c>
      <c r="P35" s="12">
        <f t="shared" si="31"/>
        <v>6012.651892879926</v>
      </c>
      <c r="Q35" s="12">
        <f t="shared" si="40"/>
        <v>10785.025816824978</v>
      </c>
      <c r="R35" s="7">
        <f t="shared" si="32"/>
        <v>70722.806793829805</v>
      </c>
      <c r="S35" s="34">
        <f t="shared" si="33"/>
        <v>56082.134247489892</v>
      </c>
      <c r="T35" s="12">
        <f t="shared" si="34"/>
        <v>6253.1579685951228</v>
      </c>
      <c r="U35" s="12">
        <f t="shared" si="15"/>
        <v>11216.426849497979</v>
      </c>
      <c r="V35" s="8">
        <f t="shared" si="22"/>
        <v>73551.719065582991</v>
      </c>
      <c r="W35" s="34">
        <f t="shared" si="35"/>
        <v>58325.419617389489</v>
      </c>
      <c r="X35" s="12">
        <f t="shared" si="36"/>
        <v>6503.2842873389282</v>
      </c>
      <c r="Y35" s="12">
        <f t="shared" si="41"/>
        <v>11665.083923477898</v>
      </c>
      <c r="Z35" s="8">
        <f t="shared" si="37"/>
        <v>76493.787828206317</v>
      </c>
    </row>
    <row r="36" spans="1:26" x14ac:dyDescent="0.25">
      <c r="A36" s="24" t="s">
        <v>185</v>
      </c>
      <c r="B36" s="2"/>
      <c r="C36" s="153"/>
      <c r="D36" s="12"/>
      <c r="E36" s="12"/>
      <c r="F36" s="13"/>
      <c r="G36" s="34"/>
      <c r="H36" s="12"/>
      <c r="I36" s="12"/>
      <c r="J36" s="7"/>
      <c r="K36" s="34"/>
      <c r="L36" s="12"/>
      <c r="M36" s="12"/>
      <c r="N36" s="7"/>
      <c r="O36" s="348">
        <f>+O33</f>
        <v>53925.129084124892</v>
      </c>
      <c r="P36" s="12">
        <f t="shared" si="31"/>
        <v>6012.651892879926</v>
      </c>
      <c r="Q36" s="12">
        <f t="shared" si="40"/>
        <v>10785.025816824978</v>
      </c>
      <c r="R36" s="7">
        <f t="shared" si="32"/>
        <v>70722.806793829805</v>
      </c>
      <c r="S36" s="34">
        <f>O35*F6</f>
        <v>0</v>
      </c>
      <c r="T36" s="12">
        <f t="shared" si="34"/>
        <v>0</v>
      </c>
      <c r="U36" s="12">
        <f t="shared" si="15"/>
        <v>0</v>
      </c>
      <c r="V36" s="8">
        <f t="shared" si="22"/>
        <v>0</v>
      </c>
      <c r="W36" s="34">
        <f>S35*J6</f>
        <v>58325.419617389489</v>
      </c>
      <c r="X36" s="12">
        <f t="shared" si="36"/>
        <v>6503.2842873389282</v>
      </c>
      <c r="Y36" s="12">
        <f t="shared" si="41"/>
        <v>11665.083923477898</v>
      </c>
      <c r="Z36" s="8">
        <f t="shared" si="37"/>
        <v>76493.787828206317</v>
      </c>
    </row>
    <row r="37" spans="1:26" ht="15.75" thickBot="1" x14ac:dyDescent="0.3">
      <c r="A37" s="25" t="s">
        <v>185</v>
      </c>
      <c r="B37" s="9"/>
      <c r="C37" s="154"/>
      <c r="D37" s="14"/>
      <c r="E37" s="14"/>
      <c r="F37" s="15"/>
      <c r="G37" s="35"/>
      <c r="H37" s="14"/>
      <c r="I37" s="14"/>
      <c r="J37" s="10"/>
      <c r="K37" s="35"/>
      <c r="L37" s="14"/>
      <c r="M37" s="14"/>
      <c r="N37" s="10"/>
      <c r="O37" s="35"/>
      <c r="P37" s="14"/>
      <c r="Q37" s="14"/>
      <c r="R37" s="10"/>
      <c r="S37" s="35">
        <f>O35*F6</f>
        <v>0</v>
      </c>
      <c r="T37" s="14">
        <f t="shared" si="34"/>
        <v>0</v>
      </c>
      <c r="U37" s="14">
        <f t="shared" si="15"/>
        <v>0</v>
      </c>
      <c r="V37" s="11">
        <f t="shared" si="22"/>
        <v>0</v>
      </c>
      <c r="W37" s="35">
        <f>S35*J6</f>
        <v>58325.419617389489</v>
      </c>
      <c r="X37" s="14">
        <f t="shared" si="36"/>
        <v>6503.2842873389282</v>
      </c>
      <c r="Y37" s="14">
        <f t="shared" si="41"/>
        <v>11665.083923477898</v>
      </c>
      <c r="Z37" s="11">
        <f t="shared" si="37"/>
        <v>76493.787828206317</v>
      </c>
    </row>
    <row r="38" spans="1:26" x14ac:dyDescent="0.25">
      <c r="A38" s="26" t="s">
        <v>214</v>
      </c>
      <c r="B38" s="27">
        <v>1</v>
      </c>
      <c r="C38" s="84">
        <v>47406.112762332901</v>
      </c>
      <c r="D38" s="39">
        <f>C38*$J$2</f>
        <v>5285.7815730001184</v>
      </c>
      <c r="E38" s="39">
        <f>C38*$J$5</f>
        <v>9481.222552466581</v>
      </c>
      <c r="F38" s="40">
        <f>SUM(C38:E38)</f>
        <v>62173.116887799595</v>
      </c>
      <c r="G38" s="357">
        <v>54307.409127814048</v>
      </c>
      <c r="H38" s="39">
        <f t="shared" ref="H38:H42" si="42">G38*$J$2</f>
        <v>6055.2761177512666</v>
      </c>
      <c r="I38" s="39">
        <f>G38*$J$5</f>
        <v>10861.481825562811</v>
      </c>
      <c r="J38" s="28">
        <f t="shared" ref="J38:J42" si="43">SUM(G38:I38)</f>
        <v>71224.167071128119</v>
      </c>
      <c r="K38" s="353">
        <v>54850.483219092188</v>
      </c>
      <c r="L38" s="39">
        <f t="shared" ref="L38:L43" si="44">K38*$J$2</f>
        <v>6115.828878928779</v>
      </c>
      <c r="M38" s="39">
        <f>K38*$J$5</f>
        <v>10970.096643818439</v>
      </c>
      <c r="N38" s="28">
        <f t="shared" ref="N38:N43" si="45">SUM(K38:M38)</f>
        <v>71936.408741839405</v>
      </c>
      <c r="O38" s="355">
        <v>55398.988051283108</v>
      </c>
      <c r="P38" s="39">
        <f t="shared" ref="P38:P44" si="46">O38*$J$2</f>
        <v>6176.9871677180663</v>
      </c>
      <c r="Q38" s="39">
        <f>O38*$J$5</f>
        <v>11079.797610256623</v>
      </c>
      <c r="R38" s="28">
        <f t="shared" ref="R38:R44" si="47">SUM(O38:Q38)</f>
        <v>72655.772829257796</v>
      </c>
      <c r="S38" s="37">
        <f t="shared" ref="S38:S43" si="48">O38*$J$6</f>
        <v>57614.947573334437</v>
      </c>
      <c r="T38" s="39">
        <f t="shared" si="34"/>
        <v>6424.0666544267897</v>
      </c>
      <c r="U38" s="39">
        <f>S38*$J$5</f>
        <v>11522.989514666888</v>
      </c>
      <c r="V38" s="29">
        <f t="shared" si="22"/>
        <v>75562.003742428118</v>
      </c>
      <c r="W38" s="37">
        <f t="shared" ref="W38:W43" si="49">S38*$J$6</f>
        <v>59919.54547626782</v>
      </c>
      <c r="X38" s="39">
        <f t="shared" ref="X38:X45" si="50">W38*$J$2</f>
        <v>6681.0293206038623</v>
      </c>
      <c r="Y38" s="39">
        <f>W38*$J$5</f>
        <v>11983.909095253564</v>
      </c>
      <c r="Z38" s="29">
        <f t="shared" ref="Z38:Z45" si="51">SUM(W38:Y38)</f>
        <v>78584.483892125252</v>
      </c>
    </row>
    <row r="39" spans="1:26" x14ac:dyDescent="0.25">
      <c r="A39" s="24" t="s">
        <v>215</v>
      </c>
      <c r="B39" s="2">
        <v>2</v>
      </c>
      <c r="C39" s="81">
        <v>48741.781135637553</v>
      </c>
      <c r="D39" s="12">
        <f>C39*$J$2</f>
        <v>5434.7085966235873</v>
      </c>
      <c r="E39" s="12">
        <f>C39*$J$5</f>
        <v>9748.3562271275114</v>
      </c>
      <c r="F39" s="13">
        <f>SUM(C39:E39)</f>
        <v>63924.845959388651</v>
      </c>
      <c r="G39" s="357">
        <v>55834.504391397852</v>
      </c>
      <c r="H39" s="12">
        <f t="shared" si="42"/>
        <v>6225.5472396408604</v>
      </c>
      <c r="I39" s="12">
        <f t="shared" ref="I39:I42" si="52">G39*$J$5</f>
        <v>11166.900878279572</v>
      </c>
      <c r="J39" s="7">
        <f t="shared" si="43"/>
        <v>73226.952509318275</v>
      </c>
      <c r="K39" s="355">
        <v>56392.849435311829</v>
      </c>
      <c r="L39" s="12">
        <f t="shared" si="44"/>
        <v>6287.802712037269</v>
      </c>
      <c r="M39" s="12">
        <f t="shared" ref="M39:M43" si="53">K39*$J$5</f>
        <v>11278.569887062367</v>
      </c>
      <c r="N39" s="7">
        <f t="shared" si="45"/>
        <v>73959.222034411476</v>
      </c>
      <c r="O39" s="355">
        <v>56956.777929664946</v>
      </c>
      <c r="P39" s="12">
        <f t="shared" si="46"/>
        <v>6350.6807391576413</v>
      </c>
      <c r="Q39" s="12">
        <f t="shared" ref="Q39:Q44" si="54">O39*$J$5</f>
        <v>11391.35558593299</v>
      </c>
      <c r="R39" s="7">
        <f t="shared" si="47"/>
        <v>74698.814254755576</v>
      </c>
      <c r="S39" s="34">
        <f t="shared" si="48"/>
        <v>59235.049046851549</v>
      </c>
      <c r="T39" s="12">
        <f t="shared" si="34"/>
        <v>6604.7079687239475</v>
      </c>
      <c r="U39" s="12">
        <f t="shared" ref="U39:U61" si="55">S39*$J$5</f>
        <v>11847.009809370311</v>
      </c>
      <c r="V39" s="8">
        <f t="shared" si="22"/>
        <v>77686.766824945807</v>
      </c>
      <c r="W39" s="34">
        <f t="shared" si="49"/>
        <v>61604.451008725613</v>
      </c>
      <c r="X39" s="12">
        <f t="shared" si="50"/>
        <v>6868.8962874729059</v>
      </c>
      <c r="Y39" s="12">
        <f t="shared" ref="Y39:Y45" si="56">W39*$J$5</f>
        <v>12320.890201745124</v>
      </c>
      <c r="Z39" s="8">
        <f t="shared" si="51"/>
        <v>80794.237497943643</v>
      </c>
    </row>
    <row r="40" spans="1:26" x14ac:dyDescent="0.25">
      <c r="A40" s="24" t="s">
        <v>216</v>
      </c>
      <c r="B40" s="2">
        <v>3</v>
      </c>
      <c r="C40" s="81">
        <v>50117.852218600507</v>
      </c>
      <c r="D40" s="12">
        <f>C40*$J$2</f>
        <v>5588.1405223739566</v>
      </c>
      <c r="E40" s="12">
        <f>C40*$J$5</f>
        <v>10023.570443720102</v>
      </c>
      <c r="F40" s="13">
        <f>SUM(C40:E40)</f>
        <v>65729.563184694562</v>
      </c>
      <c r="G40" s="357">
        <v>57423.595736799776</v>
      </c>
      <c r="H40" s="12">
        <f t="shared" si="42"/>
        <v>6402.730924653175</v>
      </c>
      <c r="I40" s="12">
        <f t="shared" si="52"/>
        <v>11484.719147359956</v>
      </c>
      <c r="J40" s="12">
        <f t="shared" si="43"/>
        <v>75311.045808812909</v>
      </c>
      <c r="K40" s="355">
        <v>57997.831694167777</v>
      </c>
      <c r="L40" s="12">
        <f t="shared" si="44"/>
        <v>6466.7582338997072</v>
      </c>
      <c r="M40" s="12">
        <f t="shared" si="53"/>
        <v>11599.566338833556</v>
      </c>
      <c r="N40" s="7">
        <f t="shared" si="45"/>
        <v>76064.156266901045</v>
      </c>
      <c r="O40" s="355">
        <v>58577.810011109454</v>
      </c>
      <c r="P40" s="12">
        <f t="shared" si="46"/>
        <v>6531.4258162387041</v>
      </c>
      <c r="Q40" s="12">
        <f t="shared" si="54"/>
        <v>11715.562002221892</v>
      </c>
      <c r="R40" s="7">
        <f t="shared" si="47"/>
        <v>76824.797829570045</v>
      </c>
      <c r="S40" s="34">
        <f t="shared" si="48"/>
        <v>60920.922411553831</v>
      </c>
      <c r="T40" s="12">
        <f t="shared" si="34"/>
        <v>6792.682848888252</v>
      </c>
      <c r="U40" s="12">
        <f t="shared" si="55"/>
        <v>12184.184482310768</v>
      </c>
      <c r="V40" s="8">
        <f t="shared" si="22"/>
        <v>79897.789742752851</v>
      </c>
      <c r="W40" s="34">
        <f t="shared" si="49"/>
        <v>63357.759308015986</v>
      </c>
      <c r="X40" s="12">
        <f t="shared" si="50"/>
        <v>7064.3901628437825</v>
      </c>
      <c r="Y40" s="12">
        <f t="shared" si="56"/>
        <v>12671.551861603199</v>
      </c>
      <c r="Z40" s="8">
        <f t="shared" si="51"/>
        <v>83093.701332462981</v>
      </c>
    </row>
    <row r="41" spans="1:26" ht="15.75" thickBot="1" x14ac:dyDescent="0.3">
      <c r="A41" s="24" t="s">
        <v>217</v>
      </c>
      <c r="B41" s="2">
        <v>4</v>
      </c>
      <c r="C41" s="81">
        <v>51545.018645893026</v>
      </c>
      <c r="D41" s="12">
        <f>C41*$J$2</f>
        <v>5747.2695790170728</v>
      </c>
      <c r="E41" s="12">
        <f>C41*$J$5</f>
        <v>10309.003729178607</v>
      </c>
      <c r="F41" s="13">
        <f>SUM(C41:E41)</f>
        <v>67601.291954088694</v>
      </c>
      <c r="G41" s="358">
        <v>59063.305609512288</v>
      </c>
      <c r="H41" s="12">
        <f t="shared" si="42"/>
        <v>6585.55857546062</v>
      </c>
      <c r="I41" s="12">
        <f t="shared" si="52"/>
        <v>11812.661121902458</v>
      </c>
      <c r="J41" s="12">
        <f t="shared" si="43"/>
        <v>77461.525306875366</v>
      </c>
      <c r="K41" s="355">
        <v>59653.938665607413</v>
      </c>
      <c r="L41" s="12">
        <f t="shared" si="44"/>
        <v>6651.4141612152271</v>
      </c>
      <c r="M41" s="12">
        <f t="shared" si="53"/>
        <v>11930.787733121484</v>
      </c>
      <c r="N41" s="7">
        <f t="shared" si="45"/>
        <v>78236.14055994412</v>
      </c>
      <c r="O41" s="355">
        <v>60250.47805226349</v>
      </c>
      <c r="P41" s="12">
        <f t="shared" si="46"/>
        <v>6717.9283028273794</v>
      </c>
      <c r="Q41" s="12">
        <f t="shared" si="54"/>
        <v>12050.095610452699</v>
      </c>
      <c r="R41" s="7">
        <f t="shared" si="47"/>
        <v>79018.501965543575</v>
      </c>
      <c r="S41" s="34">
        <f t="shared" si="48"/>
        <v>62660.49717435403</v>
      </c>
      <c r="T41" s="12">
        <f t="shared" si="34"/>
        <v>6986.6454349404748</v>
      </c>
      <c r="U41" s="12">
        <f t="shared" si="55"/>
        <v>12532.099434870806</v>
      </c>
      <c r="V41" s="8">
        <f t="shared" si="22"/>
        <v>82179.242044165308</v>
      </c>
      <c r="W41" s="34">
        <f t="shared" si="49"/>
        <v>65166.917061328197</v>
      </c>
      <c r="X41" s="12">
        <f t="shared" si="50"/>
        <v>7266.1112523380943</v>
      </c>
      <c r="Y41" s="12">
        <f t="shared" si="56"/>
        <v>13033.383412265641</v>
      </c>
      <c r="Z41" s="8">
        <f t="shared" si="51"/>
        <v>85466.411725931932</v>
      </c>
    </row>
    <row r="42" spans="1:26" x14ac:dyDescent="0.25">
      <c r="A42" s="24" t="s">
        <v>186</v>
      </c>
      <c r="B42" s="2"/>
      <c r="C42" s="153"/>
      <c r="D42" s="12"/>
      <c r="E42" s="12"/>
      <c r="F42" s="13"/>
      <c r="G42" s="34">
        <f>+G41</f>
        <v>59063.305609512288</v>
      </c>
      <c r="H42" s="12">
        <f t="shared" si="42"/>
        <v>6585.55857546062</v>
      </c>
      <c r="I42" s="12">
        <f t="shared" si="52"/>
        <v>11812.661121902458</v>
      </c>
      <c r="J42" s="12">
        <f t="shared" si="43"/>
        <v>77461.525306875366</v>
      </c>
      <c r="K42" s="348">
        <f>+K41</f>
        <v>59653.938665607413</v>
      </c>
      <c r="L42" s="12">
        <f t="shared" si="44"/>
        <v>6651.4141612152271</v>
      </c>
      <c r="M42" s="12">
        <f t="shared" si="53"/>
        <v>11930.787733121484</v>
      </c>
      <c r="N42" s="7">
        <f t="shared" si="45"/>
        <v>78236.14055994412</v>
      </c>
      <c r="O42" s="348">
        <f>+O41</f>
        <v>60250.47805226349</v>
      </c>
      <c r="P42" s="12">
        <f t="shared" si="46"/>
        <v>6717.9283028273794</v>
      </c>
      <c r="Q42" s="12">
        <f t="shared" si="54"/>
        <v>12050.095610452699</v>
      </c>
      <c r="R42" s="7">
        <f t="shared" si="47"/>
        <v>79018.501965543575</v>
      </c>
      <c r="S42" s="34">
        <f t="shared" si="48"/>
        <v>62660.49717435403</v>
      </c>
      <c r="T42" s="12">
        <f t="shared" si="34"/>
        <v>6986.6454349404748</v>
      </c>
      <c r="U42" s="12">
        <f t="shared" si="55"/>
        <v>12532.099434870806</v>
      </c>
      <c r="V42" s="8">
        <f t="shared" si="22"/>
        <v>82179.242044165308</v>
      </c>
      <c r="W42" s="34">
        <f t="shared" si="49"/>
        <v>65166.917061328197</v>
      </c>
      <c r="X42" s="12">
        <f t="shared" si="50"/>
        <v>7266.1112523380943</v>
      </c>
      <c r="Y42" s="12">
        <f t="shared" si="56"/>
        <v>13033.383412265641</v>
      </c>
      <c r="Z42" s="8">
        <f t="shared" si="51"/>
        <v>85466.411725931932</v>
      </c>
    </row>
    <row r="43" spans="1:26" x14ac:dyDescent="0.25">
      <c r="A43" s="24" t="s">
        <v>186</v>
      </c>
      <c r="B43" s="2"/>
      <c r="C43" s="153"/>
      <c r="D43" s="12"/>
      <c r="E43" s="12"/>
      <c r="F43" s="13"/>
      <c r="G43" s="34"/>
      <c r="H43" s="12"/>
      <c r="I43" s="12"/>
      <c r="J43" s="12"/>
      <c r="K43" s="348">
        <f>+K41</f>
        <v>59653.938665607413</v>
      </c>
      <c r="L43" s="12">
        <f t="shared" si="44"/>
        <v>6651.4141612152271</v>
      </c>
      <c r="M43" s="12">
        <f t="shared" si="53"/>
        <v>11930.787733121484</v>
      </c>
      <c r="N43" s="7">
        <f t="shared" si="45"/>
        <v>78236.14055994412</v>
      </c>
      <c r="O43" s="348">
        <f>+O41</f>
        <v>60250.47805226349</v>
      </c>
      <c r="P43" s="12">
        <f t="shared" si="46"/>
        <v>6717.9283028273794</v>
      </c>
      <c r="Q43" s="12">
        <f t="shared" si="54"/>
        <v>12050.095610452699</v>
      </c>
      <c r="R43" s="7">
        <f t="shared" si="47"/>
        <v>79018.501965543575</v>
      </c>
      <c r="S43" s="34">
        <f t="shared" si="48"/>
        <v>62660.49717435403</v>
      </c>
      <c r="T43" s="12">
        <f t="shared" si="34"/>
        <v>6986.6454349404748</v>
      </c>
      <c r="U43" s="12">
        <f t="shared" si="55"/>
        <v>12532.099434870806</v>
      </c>
      <c r="V43" s="8">
        <f t="shared" si="22"/>
        <v>82179.242044165308</v>
      </c>
      <c r="W43" s="34">
        <f t="shared" si="49"/>
        <v>65166.917061328197</v>
      </c>
      <c r="X43" s="12">
        <f t="shared" si="50"/>
        <v>7266.1112523380943</v>
      </c>
      <c r="Y43" s="12">
        <f t="shared" si="56"/>
        <v>13033.383412265641</v>
      </c>
      <c r="Z43" s="8">
        <f t="shared" si="51"/>
        <v>85466.411725931932</v>
      </c>
    </row>
    <row r="44" spans="1:26" x14ac:dyDescent="0.25">
      <c r="A44" s="24" t="s">
        <v>186</v>
      </c>
      <c r="B44" s="2"/>
      <c r="C44" s="153"/>
      <c r="D44" s="12"/>
      <c r="E44" s="12"/>
      <c r="F44" s="13"/>
      <c r="G44" s="34"/>
      <c r="H44" s="12"/>
      <c r="I44" s="12"/>
      <c r="J44" s="12"/>
      <c r="K44" s="34"/>
      <c r="L44" s="12"/>
      <c r="M44" s="12"/>
      <c r="N44" s="7"/>
      <c r="O44" s="348">
        <f>+O41</f>
        <v>60250.47805226349</v>
      </c>
      <c r="P44" s="12">
        <f t="shared" si="46"/>
        <v>6717.9283028273794</v>
      </c>
      <c r="Q44" s="12">
        <f t="shared" si="54"/>
        <v>12050.095610452699</v>
      </c>
      <c r="R44" s="7">
        <f t="shared" si="47"/>
        <v>79018.501965543575</v>
      </c>
      <c r="S44" s="34">
        <f>O43*F6</f>
        <v>0</v>
      </c>
      <c r="T44" s="12">
        <f t="shared" si="34"/>
        <v>0</v>
      </c>
      <c r="U44" s="12">
        <f t="shared" si="55"/>
        <v>0</v>
      </c>
      <c r="V44" s="8">
        <f t="shared" si="22"/>
        <v>0</v>
      </c>
      <c r="W44" s="34">
        <f>S43*J6</f>
        <v>65166.917061328197</v>
      </c>
      <c r="X44" s="12">
        <f t="shared" si="50"/>
        <v>7266.1112523380943</v>
      </c>
      <c r="Y44" s="12">
        <f t="shared" si="56"/>
        <v>13033.383412265641</v>
      </c>
      <c r="Z44" s="8">
        <f t="shared" si="51"/>
        <v>85466.411725931932</v>
      </c>
    </row>
    <row r="45" spans="1:26" ht="15.75" thickBot="1" x14ac:dyDescent="0.3">
      <c r="A45" s="25" t="s">
        <v>186</v>
      </c>
      <c r="B45" s="9"/>
      <c r="C45" s="154"/>
      <c r="D45" s="14"/>
      <c r="E45" s="14"/>
      <c r="F45" s="15"/>
      <c r="G45" s="35"/>
      <c r="H45" s="14"/>
      <c r="I45" s="14"/>
      <c r="J45" s="14"/>
      <c r="K45" s="35"/>
      <c r="L45" s="14"/>
      <c r="M45" s="14"/>
      <c r="N45" s="10"/>
      <c r="O45" s="35"/>
      <c r="P45" s="14"/>
      <c r="Q45" s="14"/>
      <c r="R45" s="10"/>
      <c r="S45" s="35">
        <f>O44*F6</f>
        <v>0</v>
      </c>
      <c r="T45" s="14">
        <f t="shared" si="34"/>
        <v>0</v>
      </c>
      <c r="U45" s="14">
        <f t="shared" si="55"/>
        <v>0</v>
      </c>
      <c r="V45" s="11">
        <f t="shared" si="22"/>
        <v>0</v>
      </c>
      <c r="W45" s="35">
        <f>S44*J6</f>
        <v>0</v>
      </c>
      <c r="X45" s="14">
        <f t="shared" si="50"/>
        <v>0</v>
      </c>
      <c r="Y45" s="14">
        <f t="shared" si="56"/>
        <v>0</v>
      </c>
      <c r="Z45" s="11">
        <f t="shared" si="51"/>
        <v>0</v>
      </c>
    </row>
    <row r="46" spans="1:26" x14ac:dyDescent="0.25">
      <c r="A46" s="26" t="s">
        <v>97</v>
      </c>
      <c r="B46" s="27">
        <v>1</v>
      </c>
      <c r="C46" s="84">
        <v>57502.126784642176</v>
      </c>
      <c r="D46" s="39">
        <f>C46*$J$2</f>
        <v>6411.4871364876026</v>
      </c>
      <c r="E46" s="39" t="e">
        <f>C46*#REF!</f>
        <v>#REF!</v>
      </c>
      <c r="F46" s="40" t="e">
        <f>SUM(C46:E46)</f>
        <v>#REF!</v>
      </c>
      <c r="G46" s="356">
        <v>65889.309514273467</v>
      </c>
      <c r="H46" s="39">
        <f t="shared" ref="H46:H50" si="57">G46*$J$2</f>
        <v>7346.6580108414919</v>
      </c>
      <c r="I46" s="12">
        <f t="shared" ref="I46:I50" si="58">G46*$J$5</f>
        <v>13177.861902854695</v>
      </c>
      <c r="J46" s="13">
        <f t="shared" ref="J46:J50" si="59">SUM(G46:I46)</f>
        <v>86413.829427969657</v>
      </c>
      <c r="K46" s="359">
        <v>66548.202609416199</v>
      </c>
      <c r="L46" s="39">
        <f t="shared" ref="L46:L51" si="60">K46*$J$2</f>
        <v>7420.1245909499066</v>
      </c>
      <c r="M46" s="362">
        <f t="shared" ref="M46:M51" si="61">K46*$J$5</f>
        <v>13309.640521883241</v>
      </c>
      <c r="N46" s="363">
        <f t="shared" ref="N46:N51" si="62">SUM(K46:M46)</f>
        <v>87277.967722249348</v>
      </c>
      <c r="O46" s="359">
        <v>67213.684635510363</v>
      </c>
      <c r="P46" s="39">
        <f t="shared" ref="P46:P52" si="63">O46*$J$2</f>
        <v>7494.3258368594052</v>
      </c>
      <c r="Q46" s="12">
        <f t="shared" ref="Q46:Q52" si="64">O46*$J$5</f>
        <v>13442.736927102073</v>
      </c>
      <c r="R46" s="7">
        <f t="shared" ref="R46:R52" si="65">SUM(O46:Q46)</f>
        <v>88150.747399471846</v>
      </c>
      <c r="S46" s="37">
        <f t="shared" ref="S46:S51" si="66">O46*$J$6</f>
        <v>69902.23202093078</v>
      </c>
      <c r="T46" s="39">
        <f t="shared" si="34"/>
        <v>7794.0988703337825</v>
      </c>
      <c r="U46" s="12">
        <f t="shared" si="55"/>
        <v>13980.446404186157</v>
      </c>
      <c r="V46" s="8">
        <f t="shared" si="22"/>
        <v>91676.777295450709</v>
      </c>
      <c r="W46" s="37">
        <f t="shared" ref="W46:W51" si="67">S46*$J$6</f>
        <v>72698.32130176801</v>
      </c>
      <c r="X46" s="39">
        <f t="shared" ref="X46:X53" si="68">W46*$J$2</f>
        <v>8105.8628251471337</v>
      </c>
      <c r="Y46" s="12">
        <f t="shared" ref="Y46:Y61" si="69">W46*$J$5</f>
        <v>14539.664260353602</v>
      </c>
      <c r="Z46" s="8">
        <f t="shared" ref="Z46:Z61" si="70">SUM(W46:Y46)</f>
        <v>95343.84838726875</v>
      </c>
    </row>
    <row r="47" spans="1:26" x14ac:dyDescent="0.25">
      <c r="A47" s="24" t="s">
        <v>98</v>
      </c>
      <c r="B47" s="2">
        <v>2</v>
      </c>
      <c r="C47" s="81">
        <v>59169.945888020979</v>
      </c>
      <c r="D47" s="12">
        <f>C47*$J$2</f>
        <v>6597.4489665143392</v>
      </c>
      <c r="E47" s="12" t="e">
        <f>C47*#REF!</f>
        <v>#REF!</v>
      </c>
      <c r="F47" s="13" t="e">
        <f>SUM(C47:E47)</f>
        <v>#REF!</v>
      </c>
      <c r="G47" s="357">
        <v>67800.394464712124</v>
      </c>
      <c r="H47" s="12">
        <f t="shared" si="57"/>
        <v>7559.743982815402</v>
      </c>
      <c r="I47" s="12">
        <f t="shared" si="58"/>
        <v>13560.078892942425</v>
      </c>
      <c r="J47" s="13">
        <f t="shared" si="59"/>
        <v>88920.217340469957</v>
      </c>
      <c r="K47" s="360">
        <v>68478.398409359244</v>
      </c>
      <c r="L47" s="12">
        <f t="shared" si="60"/>
        <v>7635.3414226435561</v>
      </c>
      <c r="M47" s="364">
        <f t="shared" si="61"/>
        <v>13695.67968187185</v>
      </c>
      <c r="N47" s="365">
        <f t="shared" si="62"/>
        <v>89809.419513874658</v>
      </c>
      <c r="O47" s="360">
        <v>69163.182393452837</v>
      </c>
      <c r="P47" s="12">
        <f t="shared" si="63"/>
        <v>7711.6948368699914</v>
      </c>
      <c r="Q47" s="12">
        <f t="shared" si="64"/>
        <v>13832.636478690569</v>
      </c>
      <c r="R47" s="7">
        <f t="shared" si="65"/>
        <v>90707.513709013409</v>
      </c>
      <c r="S47" s="34">
        <f t="shared" si="66"/>
        <v>71929.709689190946</v>
      </c>
      <c r="T47" s="12">
        <f t="shared" si="34"/>
        <v>8020.1626303447902</v>
      </c>
      <c r="U47" s="12">
        <f t="shared" si="55"/>
        <v>14385.94193783819</v>
      </c>
      <c r="V47" s="8">
        <f t="shared" si="22"/>
        <v>94335.814257373917</v>
      </c>
      <c r="W47" s="34">
        <f t="shared" si="67"/>
        <v>74806.898076758589</v>
      </c>
      <c r="X47" s="12">
        <f t="shared" si="68"/>
        <v>8340.9691355585819</v>
      </c>
      <c r="Y47" s="12">
        <f t="shared" si="69"/>
        <v>14961.379615351718</v>
      </c>
      <c r="Z47" s="8">
        <f t="shared" si="70"/>
        <v>98109.246827668889</v>
      </c>
    </row>
    <row r="48" spans="1:26" x14ac:dyDescent="0.25">
      <c r="A48" s="24" t="s">
        <v>99</v>
      </c>
      <c r="B48" s="2">
        <v>3</v>
      </c>
      <c r="C48" s="81">
        <v>60887.941367302628</v>
      </c>
      <c r="D48" s="12">
        <f>C48*$J$2</f>
        <v>6789.0054624542436</v>
      </c>
      <c r="E48" s="12" t="e">
        <f>C48*#REF!</f>
        <v>#REF!</v>
      </c>
      <c r="F48" s="13" t="e">
        <f>SUM(C48:E48)</f>
        <v>#REF!</v>
      </c>
      <c r="G48" s="357">
        <v>69768.974449630958</v>
      </c>
      <c r="H48" s="12">
        <f t="shared" si="57"/>
        <v>7779.2406511338522</v>
      </c>
      <c r="I48" s="12">
        <f t="shared" si="58"/>
        <v>13953.794889926192</v>
      </c>
      <c r="J48" s="13">
        <f t="shared" si="59"/>
        <v>91502.009990691004</v>
      </c>
      <c r="K48" s="360">
        <v>70466.664194127268</v>
      </c>
      <c r="L48" s="12">
        <f t="shared" si="60"/>
        <v>7857.0330576451906</v>
      </c>
      <c r="M48" s="364">
        <f t="shared" si="61"/>
        <v>14093.332838825454</v>
      </c>
      <c r="N48" s="365">
        <f t="shared" si="62"/>
        <v>92417.030090597924</v>
      </c>
      <c r="O48" s="360">
        <v>71171.330836068548</v>
      </c>
      <c r="P48" s="12">
        <f t="shared" si="63"/>
        <v>7935.6033882216434</v>
      </c>
      <c r="Q48" s="12">
        <f t="shared" si="64"/>
        <v>14234.266167213711</v>
      </c>
      <c r="R48" s="7">
        <f t="shared" si="65"/>
        <v>93341.200391503895</v>
      </c>
      <c r="S48" s="34">
        <f t="shared" si="66"/>
        <v>74018.184069511291</v>
      </c>
      <c r="T48" s="12">
        <f t="shared" si="34"/>
        <v>8253.0275237505084</v>
      </c>
      <c r="U48" s="12">
        <f t="shared" si="55"/>
        <v>14803.63681390226</v>
      </c>
      <c r="V48" s="8">
        <f t="shared" si="22"/>
        <v>97074.848407164071</v>
      </c>
      <c r="W48" s="34">
        <f t="shared" si="67"/>
        <v>76978.911432291745</v>
      </c>
      <c r="X48" s="12">
        <f t="shared" si="68"/>
        <v>8583.1486247005305</v>
      </c>
      <c r="Y48" s="12">
        <f t="shared" si="69"/>
        <v>15395.78228645835</v>
      </c>
      <c r="Z48" s="8">
        <f t="shared" si="70"/>
        <v>100957.84234345064</v>
      </c>
    </row>
    <row r="49" spans="1:26" ht="17.25" customHeight="1" thickBot="1" x14ac:dyDescent="0.3">
      <c r="A49" s="24" t="s">
        <v>100</v>
      </c>
      <c r="B49" s="2">
        <v>4</v>
      </c>
      <c r="C49" s="81">
        <v>62657.204013267597</v>
      </c>
      <c r="D49" s="12">
        <f>C49*$J$2</f>
        <v>6986.2782474793376</v>
      </c>
      <c r="E49" s="12" t="e">
        <f>C49*#REF!</f>
        <v>#REF!</v>
      </c>
      <c r="F49" s="13" t="e">
        <f>SUM(C49:E49)</f>
        <v>#REF!</v>
      </c>
      <c r="G49" s="358">
        <v>71796.299361083846</v>
      </c>
      <c r="H49" s="12">
        <f t="shared" si="57"/>
        <v>8005.2873787608487</v>
      </c>
      <c r="I49" s="12">
        <f t="shared" si="58"/>
        <v>14359.25987221677</v>
      </c>
      <c r="J49" s="13">
        <f t="shared" si="59"/>
        <v>94160.846612061476</v>
      </c>
      <c r="K49" s="361">
        <v>72514.262354694685</v>
      </c>
      <c r="L49" s="12">
        <f t="shared" si="60"/>
        <v>8085.3402525484571</v>
      </c>
      <c r="M49" s="364">
        <f t="shared" si="61"/>
        <v>14502.852470938938</v>
      </c>
      <c r="N49" s="365">
        <f t="shared" si="62"/>
        <v>95102.455078182073</v>
      </c>
      <c r="O49" s="361">
        <v>73239.404978241626</v>
      </c>
      <c r="P49" s="12">
        <f t="shared" si="63"/>
        <v>8166.193655073941</v>
      </c>
      <c r="Q49" s="12">
        <f t="shared" si="64"/>
        <v>14647.880995648326</v>
      </c>
      <c r="R49" s="7">
        <f t="shared" si="65"/>
        <v>96053.479628963891</v>
      </c>
      <c r="S49" s="34">
        <f t="shared" si="66"/>
        <v>76168.981177371286</v>
      </c>
      <c r="T49" s="12">
        <f t="shared" si="34"/>
        <v>8492.841401276899</v>
      </c>
      <c r="U49" s="12">
        <f t="shared" si="55"/>
        <v>15233.796235474258</v>
      </c>
      <c r="V49" s="8">
        <f t="shared" si="22"/>
        <v>99895.618814122456</v>
      </c>
      <c r="W49" s="34">
        <f t="shared" si="67"/>
        <v>79215.740424466145</v>
      </c>
      <c r="X49" s="12">
        <f t="shared" si="68"/>
        <v>8832.5550573279761</v>
      </c>
      <c r="Y49" s="12">
        <f t="shared" si="69"/>
        <v>15843.14808489323</v>
      </c>
      <c r="Z49" s="8">
        <f t="shared" si="70"/>
        <v>103891.44356668735</v>
      </c>
    </row>
    <row r="50" spans="1:26" ht="17.25" customHeight="1" x14ac:dyDescent="0.25">
      <c r="A50" s="24" t="s">
        <v>187</v>
      </c>
      <c r="B50" s="2"/>
      <c r="C50" s="153"/>
      <c r="D50" s="12"/>
      <c r="E50" s="12"/>
      <c r="F50" s="13"/>
      <c r="G50" s="34">
        <f>+G49</f>
        <v>71796.299361083846</v>
      </c>
      <c r="H50" s="12">
        <f t="shared" si="57"/>
        <v>8005.2873787608487</v>
      </c>
      <c r="I50" s="12">
        <f t="shared" si="58"/>
        <v>14359.25987221677</v>
      </c>
      <c r="J50" s="13">
        <f t="shared" si="59"/>
        <v>94160.846612061476</v>
      </c>
      <c r="K50" s="348">
        <f>+K49</f>
        <v>72514.262354694685</v>
      </c>
      <c r="L50" s="12">
        <f t="shared" si="60"/>
        <v>8085.3402525484571</v>
      </c>
      <c r="M50" s="364">
        <f t="shared" si="61"/>
        <v>14502.852470938938</v>
      </c>
      <c r="N50" s="365">
        <f t="shared" si="62"/>
        <v>95102.455078182073</v>
      </c>
      <c r="O50" s="348">
        <f>+O49</f>
        <v>73239.404978241626</v>
      </c>
      <c r="P50" s="12">
        <f t="shared" si="63"/>
        <v>8166.193655073941</v>
      </c>
      <c r="Q50" s="12">
        <f t="shared" si="64"/>
        <v>14647.880995648326</v>
      </c>
      <c r="R50" s="7">
        <f t="shared" si="65"/>
        <v>96053.479628963891</v>
      </c>
      <c r="S50" s="34">
        <f t="shared" si="66"/>
        <v>76168.981177371286</v>
      </c>
      <c r="T50" s="12">
        <f t="shared" si="34"/>
        <v>8492.841401276899</v>
      </c>
      <c r="U50" s="12">
        <f t="shared" si="55"/>
        <v>15233.796235474258</v>
      </c>
      <c r="V50" s="8">
        <f t="shared" si="22"/>
        <v>99895.618814122456</v>
      </c>
      <c r="W50" s="34">
        <f t="shared" si="67"/>
        <v>79215.740424466145</v>
      </c>
      <c r="X50" s="12">
        <f t="shared" si="68"/>
        <v>8832.5550573279761</v>
      </c>
      <c r="Y50" s="12">
        <f t="shared" si="69"/>
        <v>15843.14808489323</v>
      </c>
      <c r="Z50" s="8">
        <f t="shared" si="70"/>
        <v>103891.44356668735</v>
      </c>
    </row>
    <row r="51" spans="1:26" ht="17.25" customHeight="1" x14ac:dyDescent="0.25">
      <c r="A51" s="24" t="s">
        <v>187</v>
      </c>
      <c r="B51" s="2"/>
      <c r="C51" s="153"/>
      <c r="D51" s="12"/>
      <c r="E51" s="12"/>
      <c r="F51" s="13"/>
      <c r="G51" s="34"/>
      <c r="H51" s="12"/>
      <c r="I51" s="12"/>
      <c r="J51" s="12"/>
      <c r="K51" s="348">
        <f>+K49</f>
        <v>72514.262354694685</v>
      </c>
      <c r="L51" s="12">
        <f t="shared" si="60"/>
        <v>8085.3402525484571</v>
      </c>
      <c r="M51" s="364">
        <f t="shared" si="61"/>
        <v>14502.852470938938</v>
      </c>
      <c r="N51" s="365">
        <f t="shared" si="62"/>
        <v>95102.455078182073</v>
      </c>
      <c r="O51" s="348">
        <f>+O49</f>
        <v>73239.404978241626</v>
      </c>
      <c r="P51" s="12">
        <f t="shared" si="63"/>
        <v>8166.193655073941</v>
      </c>
      <c r="Q51" s="12">
        <f t="shared" si="64"/>
        <v>14647.880995648326</v>
      </c>
      <c r="R51" s="7">
        <f t="shared" si="65"/>
        <v>96053.479628963891</v>
      </c>
      <c r="S51" s="34">
        <f t="shared" si="66"/>
        <v>76168.981177371286</v>
      </c>
      <c r="T51" s="12">
        <f t="shared" si="34"/>
        <v>8492.841401276899</v>
      </c>
      <c r="U51" s="12">
        <f t="shared" si="55"/>
        <v>15233.796235474258</v>
      </c>
      <c r="V51" s="8">
        <f t="shared" si="22"/>
        <v>99895.618814122456</v>
      </c>
      <c r="W51" s="34">
        <f t="shared" si="67"/>
        <v>79215.740424466145</v>
      </c>
      <c r="X51" s="12">
        <f t="shared" si="68"/>
        <v>8832.5550573279761</v>
      </c>
      <c r="Y51" s="12">
        <f t="shared" si="69"/>
        <v>15843.14808489323</v>
      </c>
      <c r="Z51" s="8">
        <f t="shared" si="70"/>
        <v>103891.44356668735</v>
      </c>
    </row>
    <row r="52" spans="1:26" ht="17.25" customHeight="1" x14ac:dyDescent="0.25">
      <c r="A52" s="24" t="s">
        <v>187</v>
      </c>
      <c r="B52" s="2"/>
      <c r="C52" s="153"/>
      <c r="D52" s="12"/>
      <c r="E52" s="12"/>
      <c r="F52" s="13"/>
      <c r="G52" s="34"/>
      <c r="H52" s="12"/>
      <c r="I52" s="12"/>
      <c r="J52" s="12"/>
      <c r="K52" s="34"/>
      <c r="L52" s="12"/>
      <c r="M52" s="12"/>
      <c r="N52" s="12"/>
      <c r="O52" s="348">
        <f>+O49</f>
        <v>73239.404978241626</v>
      </c>
      <c r="P52" s="12">
        <f t="shared" si="63"/>
        <v>8166.193655073941</v>
      </c>
      <c r="Q52" s="12">
        <f t="shared" si="64"/>
        <v>14647.880995648326</v>
      </c>
      <c r="R52" s="7">
        <f t="shared" si="65"/>
        <v>96053.479628963891</v>
      </c>
      <c r="S52" s="34">
        <f>O51*F6</f>
        <v>0</v>
      </c>
      <c r="T52" s="12">
        <f t="shared" si="34"/>
        <v>0</v>
      </c>
      <c r="U52" s="12">
        <f t="shared" si="55"/>
        <v>0</v>
      </c>
      <c r="V52" s="8">
        <f t="shared" si="22"/>
        <v>0</v>
      </c>
      <c r="W52" s="34">
        <f>S51*J6</f>
        <v>79215.740424466145</v>
      </c>
      <c r="X52" s="12">
        <f t="shared" si="68"/>
        <v>8832.5550573279761</v>
      </c>
      <c r="Y52" s="12">
        <f t="shared" si="69"/>
        <v>15843.14808489323</v>
      </c>
      <c r="Z52" s="8">
        <f t="shared" si="70"/>
        <v>103891.44356668735</v>
      </c>
    </row>
    <row r="53" spans="1:26" ht="17.25" customHeight="1" thickBot="1" x14ac:dyDescent="0.3">
      <c r="A53" s="25" t="s">
        <v>187</v>
      </c>
      <c r="B53" s="9"/>
      <c r="C53" s="154"/>
      <c r="D53" s="14"/>
      <c r="E53" s="14"/>
      <c r="F53" s="15"/>
      <c r="G53" s="35"/>
      <c r="H53" s="14"/>
      <c r="I53" s="14"/>
      <c r="J53" s="14"/>
      <c r="K53" s="35"/>
      <c r="L53" s="14"/>
      <c r="M53" s="14"/>
      <c r="N53" s="14"/>
      <c r="O53" s="35"/>
      <c r="P53" s="14"/>
      <c r="Q53" s="14"/>
      <c r="R53" s="10"/>
      <c r="S53" s="34">
        <f>O52*F6</f>
        <v>0</v>
      </c>
      <c r="T53" s="12">
        <f t="shared" si="34"/>
        <v>0</v>
      </c>
      <c r="U53" s="12">
        <f t="shared" si="55"/>
        <v>0</v>
      </c>
      <c r="V53" s="8">
        <f t="shared" si="22"/>
        <v>0</v>
      </c>
      <c r="W53" s="34">
        <f>S52*J6</f>
        <v>0</v>
      </c>
      <c r="X53" s="12">
        <f t="shared" si="68"/>
        <v>0</v>
      </c>
      <c r="Y53" s="12">
        <f t="shared" si="69"/>
        <v>0</v>
      </c>
      <c r="Z53" s="8">
        <f t="shared" si="70"/>
        <v>0</v>
      </c>
    </row>
    <row r="54" spans="1:26" x14ac:dyDescent="0.25">
      <c r="A54" s="26" t="s">
        <v>101</v>
      </c>
      <c r="B54" s="27">
        <v>1</v>
      </c>
      <c r="C54" s="84">
        <v>69946.958799324275</v>
      </c>
      <c r="D54" s="39">
        <f>C54*$J$2</f>
        <v>7799.0859061246565</v>
      </c>
      <c r="E54" s="39" t="e">
        <f>C54*#REF!</f>
        <v>#REF!</v>
      </c>
      <c r="F54" s="40" t="e">
        <f>SUM(C54:E54)</f>
        <v>#REF!</v>
      </c>
      <c r="G54" s="356">
        <v>80149.327957409259</v>
      </c>
      <c r="H54" s="39">
        <f t="shared" ref="H54:H58" si="71">G54*$J$2</f>
        <v>8936.650067251132</v>
      </c>
      <c r="I54" s="12">
        <f t="shared" ref="I54:I58" si="72">G54*$J$5</f>
        <v>16029.865591481852</v>
      </c>
      <c r="J54" s="13">
        <f t="shared" ref="J54:J58" si="73">SUM(G54:I54)</f>
        <v>105115.84361614224</v>
      </c>
      <c r="K54" s="359">
        <v>80950.821236983349</v>
      </c>
      <c r="L54" s="39">
        <f t="shared" ref="L54:L59" si="74">K54*$J$2</f>
        <v>9026.0165679236434</v>
      </c>
      <c r="M54" s="364">
        <f t="shared" ref="M54:M59" si="75">K54*$J$5</f>
        <v>16190.164247396671</v>
      </c>
      <c r="N54" s="365">
        <f t="shared" ref="N54:N59" si="76">SUM(K54:M54)</f>
        <v>106167.00205230367</v>
      </c>
      <c r="O54" s="359">
        <v>81760.329449353187</v>
      </c>
      <c r="P54" s="39">
        <f t="shared" ref="P54:P60" si="77">O54*$J$2</f>
        <v>9116.276733602881</v>
      </c>
      <c r="Q54" s="12">
        <f t="shared" ref="Q54:Q60" si="78">O54*$J$5</f>
        <v>16352.065889870639</v>
      </c>
      <c r="R54" s="7">
        <f t="shared" ref="R54:R60" si="79">SUM(O54:Q54)</f>
        <v>107228.67207282671</v>
      </c>
      <c r="S54" s="37">
        <f t="shared" ref="S54:S59" si="80">O54*$J$6</f>
        <v>85030.742627327316</v>
      </c>
      <c r="T54" s="39">
        <f t="shared" si="34"/>
        <v>9480.9278029469951</v>
      </c>
      <c r="U54" s="39">
        <f t="shared" si="55"/>
        <v>17006.148525465465</v>
      </c>
      <c r="V54" s="29">
        <f t="shared" si="22"/>
        <v>111517.81895573979</v>
      </c>
      <c r="W54" s="37">
        <f t="shared" ref="W54:W59" si="81">S54*$J$6</f>
        <v>88431.97233242041</v>
      </c>
      <c r="X54" s="39">
        <f t="shared" ref="X54:X61" si="82">W54*$J$2</f>
        <v>9860.1649150648755</v>
      </c>
      <c r="Y54" s="39">
        <f t="shared" si="69"/>
        <v>17686.394466484082</v>
      </c>
      <c r="Z54" s="29">
        <f t="shared" si="70"/>
        <v>115978.53171396937</v>
      </c>
    </row>
    <row r="55" spans="1:26" x14ac:dyDescent="0.25">
      <c r="A55" s="24" t="s">
        <v>102</v>
      </c>
      <c r="B55" s="2">
        <v>2</v>
      </c>
      <c r="C55" s="81">
        <v>71987.828349632851</v>
      </c>
      <c r="D55" s="12">
        <f>C55*$J$2</f>
        <v>8026.6428609840632</v>
      </c>
      <c r="E55" s="12" t="e">
        <f>C55*#REF!</f>
        <v>#REF!</v>
      </c>
      <c r="F55" s="13" t="e">
        <f>SUM(C55:E55)</f>
        <v>#REF!</v>
      </c>
      <c r="G55" s="357">
        <v>82487.875990287459</v>
      </c>
      <c r="H55" s="12">
        <f t="shared" si="71"/>
        <v>9197.3981729170519</v>
      </c>
      <c r="I55" s="12">
        <f t="shared" si="72"/>
        <v>16497.575198057493</v>
      </c>
      <c r="J55" s="13">
        <f t="shared" si="73"/>
        <v>108182.84936126199</v>
      </c>
      <c r="K55" s="360">
        <v>83312.754750190332</v>
      </c>
      <c r="L55" s="12">
        <f t="shared" si="74"/>
        <v>9289.372154646222</v>
      </c>
      <c r="M55" s="364">
        <f t="shared" si="75"/>
        <v>16662.550950038069</v>
      </c>
      <c r="N55" s="365">
        <f t="shared" si="76"/>
        <v>109264.67785487462</v>
      </c>
      <c r="O55" s="360">
        <v>84145.882297692238</v>
      </c>
      <c r="P55" s="12">
        <f t="shared" si="77"/>
        <v>9382.265876192685</v>
      </c>
      <c r="Q55" s="12">
        <f t="shared" si="78"/>
        <v>16829.176459538448</v>
      </c>
      <c r="R55" s="7">
        <f t="shared" si="79"/>
        <v>110357.32463342337</v>
      </c>
      <c r="S55" s="34">
        <f t="shared" si="80"/>
        <v>87511.717589599924</v>
      </c>
      <c r="T55" s="12">
        <f t="shared" si="34"/>
        <v>9757.556511240391</v>
      </c>
      <c r="U55" s="12">
        <f t="shared" si="55"/>
        <v>17502.343517919984</v>
      </c>
      <c r="V55" s="8">
        <f t="shared" si="22"/>
        <v>114771.6176187603</v>
      </c>
      <c r="W55" s="34">
        <f t="shared" si="81"/>
        <v>91012.186293183928</v>
      </c>
      <c r="X55" s="12">
        <f t="shared" si="82"/>
        <v>10147.858771690007</v>
      </c>
      <c r="Y55" s="12">
        <f t="shared" si="69"/>
        <v>18202.437258636786</v>
      </c>
      <c r="Z55" s="8">
        <f t="shared" si="70"/>
        <v>119362.48232351072</v>
      </c>
    </row>
    <row r="56" spans="1:26" x14ac:dyDescent="0.25">
      <c r="A56" s="24" t="s">
        <v>103</v>
      </c>
      <c r="B56" s="2">
        <v>3</v>
      </c>
      <c r="C56" s="81">
        <v>72957.541353494031</v>
      </c>
      <c r="D56" s="12">
        <f>C56*$J$2</f>
        <v>8134.7658609145847</v>
      </c>
      <c r="E56" s="12" t="e">
        <f>C56*#REF!</f>
        <v>#REF!</v>
      </c>
      <c r="F56" s="13" t="e">
        <f>SUM(C56:E56)</f>
        <v>#REF!</v>
      </c>
      <c r="G56" s="357">
        <v>83599.030026219363</v>
      </c>
      <c r="H56" s="12">
        <f t="shared" si="71"/>
        <v>9321.2918479234595</v>
      </c>
      <c r="I56" s="12">
        <f t="shared" si="72"/>
        <v>16719.806005243874</v>
      </c>
      <c r="J56" s="13">
        <f t="shared" si="73"/>
        <v>109640.12787938671</v>
      </c>
      <c r="K56" s="360">
        <v>84435.020326481565</v>
      </c>
      <c r="L56" s="12">
        <f t="shared" si="74"/>
        <v>9414.5047664026952</v>
      </c>
      <c r="M56" s="364">
        <f t="shared" si="75"/>
        <v>16887.004065296314</v>
      </c>
      <c r="N56" s="365">
        <f t="shared" si="76"/>
        <v>110736.52915818058</v>
      </c>
      <c r="O56" s="360">
        <v>85279.370529746375</v>
      </c>
      <c r="P56" s="12">
        <f t="shared" si="77"/>
        <v>9508.6498140667209</v>
      </c>
      <c r="Q56" s="12">
        <f t="shared" si="78"/>
        <v>17055.874105949275</v>
      </c>
      <c r="R56" s="7">
        <f t="shared" si="79"/>
        <v>111843.89444976237</v>
      </c>
      <c r="S56" s="34">
        <f t="shared" si="80"/>
        <v>88690.545350936227</v>
      </c>
      <c r="T56" s="12">
        <f t="shared" si="34"/>
        <v>9888.9958066293893</v>
      </c>
      <c r="U56" s="12">
        <f t="shared" si="55"/>
        <v>17738.109070187245</v>
      </c>
      <c r="V56" s="8">
        <f t="shared" si="22"/>
        <v>116317.65022775286</v>
      </c>
      <c r="W56" s="34">
        <f t="shared" si="81"/>
        <v>92238.167164973682</v>
      </c>
      <c r="X56" s="12">
        <f t="shared" si="82"/>
        <v>10284.555638894566</v>
      </c>
      <c r="Y56" s="12">
        <f t="shared" si="69"/>
        <v>18447.633432994739</v>
      </c>
      <c r="Z56" s="8">
        <f t="shared" si="70"/>
        <v>120970.35623686299</v>
      </c>
    </row>
    <row r="57" spans="1:26" ht="15.75" thickBot="1" x14ac:dyDescent="0.3">
      <c r="A57" s="24" t="s">
        <v>104</v>
      </c>
      <c r="B57" s="2">
        <v>4</v>
      </c>
      <c r="C57" s="81">
        <v>75064.949141412842</v>
      </c>
      <c r="D57" s="12">
        <f>C57*$J$2</f>
        <v>8369.741829267532</v>
      </c>
      <c r="E57" s="12" t="e">
        <f>C57*#REF!</f>
        <v>#REF!</v>
      </c>
      <c r="F57" s="13" t="e">
        <f>SUM(C57:E57)</f>
        <v>#REF!</v>
      </c>
      <c r="G57" s="358">
        <v>86013.821474386466</v>
      </c>
      <c r="H57" s="12">
        <f t="shared" si="71"/>
        <v>9590.5410943940915</v>
      </c>
      <c r="I57" s="12">
        <f t="shared" si="72"/>
        <v>17202.764294877295</v>
      </c>
      <c r="J57" s="13">
        <f t="shared" si="73"/>
        <v>112807.12686365786</v>
      </c>
      <c r="K57" s="361">
        <v>86873.959689130337</v>
      </c>
      <c r="L57" s="12">
        <f t="shared" si="74"/>
        <v>9686.4465053380336</v>
      </c>
      <c r="M57" s="364">
        <f t="shared" si="75"/>
        <v>17374.791937826067</v>
      </c>
      <c r="N57" s="365">
        <f t="shared" si="76"/>
        <v>113935.19813229445</v>
      </c>
      <c r="O57" s="361">
        <v>87742.699286021641</v>
      </c>
      <c r="P57" s="12">
        <f t="shared" si="77"/>
        <v>9783.3109703914124</v>
      </c>
      <c r="Q57" s="12">
        <f t="shared" si="78"/>
        <v>17548.53985720433</v>
      </c>
      <c r="R57" s="7">
        <f t="shared" si="79"/>
        <v>115074.55011361738</v>
      </c>
      <c r="S57" s="34">
        <f t="shared" si="80"/>
        <v>91252.407257462517</v>
      </c>
      <c r="T57" s="12">
        <f t="shared" si="34"/>
        <v>10174.64340920707</v>
      </c>
      <c r="U57" s="12">
        <f t="shared" si="55"/>
        <v>18250.481451492506</v>
      </c>
      <c r="V57" s="8">
        <f t="shared" si="22"/>
        <v>119677.5321181621</v>
      </c>
      <c r="W57" s="34">
        <f t="shared" si="81"/>
        <v>94902.503547761022</v>
      </c>
      <c r="X57" s="12">
        <f t="shared" si="82"/>
        <v>10581.629145575354</v>
      </c>
      <c r="Y57" s="12">
        <f t="shared" si="69"/>
        <v>18980.500709552205</v>
      </c>
      <c r="Z57" s="8">
        <f t="shared" si="70"/>
        <v>124464.63340288858</v>
      </c>
    </row>
    <row r="58" spans="1:26" ht="15.75" thickBot="1" x14ac:dyDescent="0.3">
      <c r="A58" s="24" t="s">
        <v>188</v>
      </c>
      <c r="C58" s="155"/>
      <c r="D58" s="60"/>
      <c r="E58" s="60"/>
      <c r="F58" s="63"/>
      <c r="G58" s="35">
        <f>+G57</f>
        <v>86013.821474386466</v>
      </c>
      <c r="H58" s="67">
        <f t="shared" si="71"/>
        <v>9590.5410943940915</v>
      </c>
      <c r="I58" s="12">
        <f t="shared" si="72"/>
        <v>17202.764294877295</v>
      </c>
      <c r="J58" s="13">
        <f t="shared" si="73"/>
        <v>112807.12686365786</v>
      </c>
      <c r="K58" s="348">
        <f>+K57</f>
        <v>86873.959689130337</v>
      </c>
      <c r="L58" s="66">
        <f t="shared" si="74"/>
        <v>9686.4465053380336</v>
      </c>
      <c r="M58" s="364">
        <f t="shared" si="75"/>
        <v>17374.791937826067</v>
      </c>
      <c r="N58" s="365">
        <f t="shared" si="76"/>
        <v>113935.19813229445</v>
      </c>
      <c r="O58" s="348">
        <f>+O57</f>
        <v>87742.699286021641</v>
      </c>
      <c r="P58" s="66">
        <f t="shared" si="77"/>
        <v>9783.3109703914124</v>
      </c>
      <c r="Q58" s="12">
        <f t="shared" si="78"/>
        <v>17548.53985720433</v>
      </c>
      <c r="R58" s="7">
        <f t="shared" si="79"/>
        <v>115074.55011361738</v>
      </c>
      <c r="S58" s="34">
        <f t="shared" si="80"/>
        <v>91252.407257462517</v>
      </c>
      <c r="T58" s="66">
        <f t="shared" si="34"/>
        <v>10174.64340920707</v>
      </c>
      <c r="U58" s="12">
        <f t="shared" si="55"/>
        <v>18250.481451492506</v>
      </c>
      <c r="V58" s="8">
        <f t="shared" si="22"/>
        <v>119677.5321181621</v>
      </c>
      <c r="W58" s="34">
        <f t="shared" si="81"/>
        <v>94902.503547761022</v>
      </c>
      <c r="X58" s="66">
        <f t="shared" si="82"/>
        <v>10581.629145575354</v>
      </c>
      <c r="Y58" s="12">
        <f t="shared" si="69"/>
        <v>18980.500709552205</v>
      </c>
      <c r="Z58" s="8">
        <f t="shared" si="70"/>
        <v>124464.63340288858</v>
      </c>
    </row>
    <row r="59" spans="1:26" ht="15.75" thickBot="1" x14ac:dyDescent="0.3">
      <c r="A59" s="53"/>
      <c r="G59"/>
      <c r="K59" s="366">
        <f>+K57</f>
        <v>86873.959689130337</v>
      </c>
      <c r="L59" s="67">
        <f t="shared" si="74"/>
        <v>9686.4465053380336</v>
      </c>
      <c r="M59" s="364">
        <f t="shared" si="75"/>
        <v>17374.791937826067</v>
      </c>
      <c r="N59" s="365">
        <f t="shared" si="76"/>
        <v>113935.19813229445</v>
      </c>
      <c r="O59" s="348">
        <f>+O57</f>
        <v>87742.699286021641</v>
      </c>
      <c r="P59" s="66">
        <f t="shared" si="77"/>
        <v>9783.3109703914124</v>
      </c>
      <c r="Q59" s="12">
        <f t="shared" si="78"/>
        <v>17548.53985720433</v>
      </c>
      <c r="R59" s="7">
        <f t="shared" si="79"/>
        <v>115074.55011361738</v>
      </c>
      <c r="S59" s="34">
        <f t="shared" si="80"/>
        <v>91252.407257462517</v>
      </c>
      <c r="T59" s="66">
        <f t="shared" si="34"/>
        <v>10174.64340920707</v>
      </c>
      <c r="U59" s="12">
        <f t="shared" si="55"/>
        <v>18250.481451492506</v>
      </c>
      <c r="V59" s="8">
        <f t="shared" si="22"/>
        <v>119677.5321181621</v>
      </c>
      <c r="W59" s="34">
        <f t="shared" si="81"/>
        <v>94902.503547761022</v>
      </c>
      <c r="X59" s="66">
        <f t="shared" si="82"/>
        <v>10581.629145575354</v>
      </c>
      <c r="Y59" s="12">
        <f t="shared" si="69"/>
        <v>18980.500709552205</v>
      </c>
      <c r="Z59" s="8">
        <f t="shared" si="70"/>
        <v>124464.63340288858</v>
      </c>
    </row>
    <row r="60" spans="1:26" ht="15.75" thickBot="1" x14ac:dyDescent="0.3">
      <c r="A60" s="53"/>
      <c r="G60"/>
      <c r="O60" s="348">
        <f>+O57</f>
        <v>87742.699286021641</v>
      </c>
      <c r="P60" s="67">
        <f t="shared" si="77"/>
        <v>9783.3109703914124</v>
      </c>
      <c r="Q60" s="12">
        <f t="shared" si="78"/>
        <v>17548.53985720433</v>
      </c>
      <c r="R60" s="7">
        <f t="shared" si="79"/>
        <v>115074.55011361738</v>
      </c>
      <c r="S60" s="34">
        <f>O59*F6</f>
        <v>0</v>
      </c>
      <c r="T60" s="66">
        <f t="shared" si="34"/>
        <v>0</v>
      </c>
      <c r="U60" s="12">
        <f t="shared" si="55"/>
        <v>0</v>
      </c>
      <c r="V60" s="8">
        <f t="shared" si="22"/>
        <v>0</v>
      </c>
      <c r="W60" s="34">
        <f>S59*J6</f>
        <v>94902.503547761022</v>
      </c>
      <c r="X60" s="66">
        <f t="shared" si="82"/>
        <v>10581.629145575354</v>
      </c>
      <c r="Y60" s="12">
        <f t="shared" si="69"/>
        <v>18980.500709552205</v>
      </c>
      <c r="Z60" s="8">
        <f t="shared" si="70"/>
        <v>124464.63340288858</v>
      </c>
    </row>
    <row r="61" spans="1:26" ht="15.75" thickBot="1" x14ac:dyDescent="0.3">
      <c r="A61" s="65"/>
      <c r="B61" s="60"/>
      <c r="C61" s="156"/>
      <c r="D61" s="60"/>
      <c r="E61" s="60"/>
      <c r="F61" s="60"/>
      <c r="G61" s="60"/>
      <c r="H61" s="60"/>
      <c r="I61" s="60"/>
      <c r="J61" s="60"/>
      <c r="K61" s="60"/>
      <c r="L61" s="60"/>
      <c r="M61" s="60"/>
      <c r="N61" s="60"/>
      <c r="O61" s="60"/>
      <c r="P61" s="60"/>
      <c r="Q61" s="60"/>
      <c r="R61" s="60"/>
      <c r="S61" s="35">
        <f>O59*F6</f>
        <v>0</v>
      </c>
      <c r="T61" s="67">
        <f t="shared" si="34"/>
        <v>0</v>
      </c>
      <c r="U61" s="14">
        <f t="shared" si="55"/>
        <v>0</v>
      </c>
      <c r="V61" s="11">
        <f t="shared" si="22"/>
        <v>0</v>
      </c>
      <c r="W61" s="35">
        <f>S59*J6</f>
        <v>94902.503547761022</v>
      </c>
      <c r="X61" s="67">
        <f t="shared" si="82"/>
        <v>10581.629145575354</v>
      </c>
      <c r="Y61" s="14">
        <f t="shared" si="69"/>
        <v>18980.500709552205</v>
      </c>
      <c r="Z61" s="11">
        <f t="shared" si="70"/>
        <v>124464.63340288858</v>
      </c>
    </row>
    <row r="62" spans="1:26" x14ac:dyDescent="0.25">
      <c r="G62"/>
    </row>
    <row r="63" spans="1:26" x14ac:dyDescent="0.25">
      <c r="G63"/>
    </row>
    <row r="64" spans="1:26"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7" x14ac:dyDescent="0.25">
      <c r="G81"/>
    </row>
  </sheetData>
  <sheetProtection algorithmName="SHA-512" hashValue="MOb6HA0Y8KzDZ6J+LIjdeYbM2W9bvCGYur0rfqWLacYK3fF1IeXMMFLoOUdAsELtCe+5jrrnpiluOXnnwo3Otw==" saltValue="W0Yn+9X1u/EUd0QxajwnWw==" spinCount="100000" sheet="1" objects="1" scenarios="1"/>
  <mergeCells count="7">
    <mergeCell ref="C8:F8"/>
    <mergeCell ref="W8:Z8"/>
    <mergeCell ref="S8:V8"/>
    <mergeCell ref="I1:J1"/>
    <mergeCell ref="G8:J8"/>
    <mergeCell ref="K8:N8"/>
    <mergeCell ref="O8:R8"/>
  </mergeCell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5DF8-CF04-4304-8813-6B2E63AC4F9E}">
  <sheetPr codeName="Sheet16"/>
  <dimension ref="A1:J52"/>
  <sheetViews>
    <sheetView workbookViewId="0">
      <pane ySplit="2" topLeftCell="A3" activePane="bottomLeft" state="frozen"/>
      <selection activeCell="H75" sqref="H75"/>
      <selection pane="bottomLeft" activeCell="A3" sqref="A3"/>
    </sheetView>
  </sheetViews>
  <sheetFormatPr defaultRowHeight="15" x14ac:dyDescent="0.25"/>
  <cols>
    <col min="1" max="1" width="59" customWidth="1"/>
    <col min="2" max="2" width="12.5703125" customWidth="1"/>
    <col min="3" max="5" width="9.85546875" bestFit="1" customWidth="1"/>
    <col min="6" max="6" width="8.85546875" customWidth="1"/>
    <col min="9" max="9" width="17.28515625" bestFit="1" customWidth="1"/>
  </cols>
  <sheetData>
    <row r="1" spans="1:10" x14ac:dyDescent="0.25">
      <c r="A1" s="1" t="s">
        <v>199</v>
      </c>
    </row>
    <row r="2" spans="1:10" x14ac:dyDescent="0.25">
      <c r="A2" s="377" t="s">
        <v>546</v>
      </c>
    </row>
    <row r="3" spans="1:10" x14ac:dyDescent="0.25">
      <c r="B3">
        <v>2</v>
      </c>
      <c r="C3">
        <v>3</v>
      </c>
      <c r="D3">
        <v>4</v>
      </c>
      <c r="E3">
        <v>5</v>
      </c>
      <c r="F3">
        <v>6</v>
      </c>
    </row>
    <row r="4" spans="1:10" ht="15.75" thickBot="1" x14ac:dyDescent="0.3">
      <c r="B4" s="21" t="s">
        <v>115</v>
      </c>
      <c r="C4" s="3" t="s">
        <v>116</v>
      </c>
      <c r="D4" s="3" t="s">
        <v>124</v>
      </c>
      <c r="E4" s="3" t="s">
        <v>218</v>
      </c>
      <c r="F4" s="3" t="s">
        <v>356</v>
      </c>
    </row>
    <row r="5" spans="1:10" x14ac:dyDescent="0.25">
      <c r="A5" s="20" t="s">
        <v>14</v>
      </c>
      <c r="B5" s="64" t="s">
        <v>6</v>
      </c>
      <c r="C5" s="64" t="s">
        <v>6</v>
      </c>
      <c r="D5" s="64" t="s">
        <v>6</v>
      </c>
      <c r="E5" s="64" t="s">
        <v>6</v>
      </c>
      <c r="F5" s="64" t="s">
        <v>6</v>
      </c>
    </row>
    <row r="6" spans="1:10" x14ac:dyDescent="0.25">
      <c r="A6" s="68" t="s">
        <v>372</v>
      </c>
      <c r="B6" s="69">
        <v>25000</v>
      </c>
      <c r="C6" s="87">
        <f>+B6</f>
        <v>25000</v>
      </c>
      <c r="D6" s="87">
        <f>+C6</f>
        <v>25000</v>
      </c>
      <c r="E6" s="87">
        <f>+D6</f>
        <v>25000</v>
      </c>
      <c r="F6" s="87">
        <f>+E6</f>
        <v>25000</v>
      </c>
      <c r="H6" s="4"/>
    </row>
    <row r="7" spans="1:10" x14ac:dyDescent="0.25">
      <c r="A7" s="68" t="s">
        <v>219</v>
      </c>
      <c r="B7" s="69">
        <v>25000</v>
      </c>
      <c r="C7" s="87">
        <f t="shared" ref="C7:C8" si="0">+B7</f>
        <v>25000</v>
      </c>
      <c r="D7" s="87">
        <v>0</v>
      </c>
      <c r="E7" s="87">
        <v>0</v>
      </c>
      <c r="F7" s="87">
        <v>0</v>
      </c>
    </row>
    <row r="8" spans="1:10" x14ac:dyDescent="0.25">
      <c r="A8" s="68" t="s">
        <v>220</v>
      </c>
      <c r="B8" s="69">
        <f>'Researcher Salary Scales. '!J38</f>
        <v>71224.167071128119</v>
      </c>
      <c r="C8" s="87">
        <f t="shared" si="0"/>
        <v>71224.167071128119</v>
      </c>
      <c r="D8" s="87">
        <f>'Researcher Salary Scales. '!R40</f>
        <v>76824.797829570045</v>
      </c>
      <c r="E8" s="87">
        <v>0</v>
      </c>
      <c r="F8" s="87">
        <v>0</v>
      </c>
      <c r="I8" t="s">
        <v>358</v>
      </c>
      <c r="J8" s="4">
        <v>1.04</v>
      </c>
    </row>
    <row r="9" spans="1:10" x14ac:dyDescent="0.25">
      <c r="A9" s="68" t="s">
        <v>359</v>
      </c>
      <c r="B9" s="69">
        <f>6790*J8</f>
        <v>7061.6</v>
      </c>
      <c r="C9" s="87">
        <v>7130</v>
      </c>
      <c r="D9" s="87">
        <f t="shared" ref="D9:F9" si="1">C9*$J$8</f>
        <v>7415.2</v>
      </c>
      <c r="E9" s="87">
        <f t="shared" si="1"/>
        <v>7711.808</v>
      </c>
      <c r="F9" s="87">
        <f t="shared" si="1"/>
        <v>8020.2803199999998</v>
      </c>
    </row>
    <row r="10" spans="1:10" x14ac:dyDescent="0.25">
      <c r="A10" s="68" t="s">
        <v>360</v>
      </c>
      <c r="B10" s="69">
        <f>13080*J8</f>
        <v>13603.2</v>
      </c>
      <c r="C10" s="87">
        <v>13730</v>
      </c>
      <c r="D10" s="87">
        <f t="shared" ref="D10:F20" si="2">C10*$J$8</f>
        <v>14279.2</v>
      </c>
      <c r="E10" s="87">
        <f t="shared" si="2"/>
        <v>14850.368</v>
      </c>
      <c r="F10" s="87">
        <f t="shared" si="2"/>
        <v>15444.382720000001</v>
      </c>
    </row>
    <row r="11" spans="1:10" x14ac:dyDescent="0.25">
      <c r="A11" s="68" t="s">
        <v>361</v>
      </c>
      <c r="B11" s="69">
        <f>6790*J8</f>
        <v>7061.6</v>
      </c>
      <c r="C11" s="87">
        <v>7130</v>
      </c>
      <c r="D11" s="87">
        <f t="shared" si="2"/>
        <v>7415.2</v>
      </c>
      <c r="E11" s="87">
        <f t="shared" si="2"/>
        <v>7711.808</v>
      </c>
      <c r="F11" s="87">
        <f t="shared" si="2"/>
        <v>8020.2803199999998</v>
      </c>
    </row>
    <row r="12" spans="1:10" x14ac:dyDescent="0.25">
      <c r="A12" s="68" t="s">
        <v>362</v>
      </c>
      <c r="B12" s="69">
        <f>13080*J8</f>
        <v>13603.2</v>
      </c>
      <c r="C12" s="87">
        <f>+C10</f>
        <v>13730</v>
      </c>
      <c r="D12" s="87">
        <f t="shared" si="2"/>
        <v>14279.2</v>
      </c>
      <c r="E12" s="87">
        <f t="shared" si="2"/>
        <v>14850.368</v>
      </c>
      <c r="F12" s="87">
        <f t="shared" si="2"/>
        <v>15444.382720000001</v>
      </c>
    </row>
    <row r="13" spans="1:10" x14ac:dyDescent="0.25">
      <c r="A13" s="68" t="s">
        <v>363</v>
      </c>
      <c r="B13" s="69">
        <f>7640*J8</f>
        <v>7945.6</v>
      </c>
      <c r="C13" s="87">
        <v>8020</v>
      </c>
      <c r="D13" s="87">
        <f t="shared" si="2"/>
        <v>8340.8000000000011</v>
      </c>
      <c r="E13" s="87">
        <f t="shared" si="2"/>
        <v>8674.4320000000007</v>
      </c>
      <c r="F13" s="87">
        <f t="shared" si="2"/>
        <v>9021.4092800000017</v>
      </c>
    </row>
    <row r="14" spans="1:10" x14ac:dyDescent="0.25">
      <c r="A14" s="68" t="s">
        <v>364</v>
      </c>
      <c r="B14" s="69">
        <f>14700*J8</f>
        <v>15288</v>
      </c>
      <c r="C14" s="87">
        <v>15440</v>
      </c>
      <c r="D14" s="87">
        <f t="shared" si="2"/>
        <v>16057.6</v>
      </c>
      <c r="E14" s="87">
        <f t="shared" si="2"/>
        <v>16699.904000000002</v>
      </c>
      <c r="F14" s="87">
        <f t="shared" si="2"/>
        <v>17367.900160000005</v>
      </c>
    </row>
    <row r="15" spans="1:10" x14ac:dyDescent="0.25">
      <c r="A15" s="68" t="s">
        <v>365</v>
      </c>
      <c r="B15" s="69">
        <f>7640*J8</f>
        <v>7945.6</v>
      </c>
      <c r="C15" s="87">
        <v>8020</v>
      </c>
      <c r="D15" s="87">
        <f t="shared" si="2"/>
        <v>8340.8000000000011</v>
      </c>
      <c r="E15" s="87">
        <f t="shared" si="2"/>
        <v>8674.4320000000007</v>
      </c>
      <c r="F15" s="87">
        <f t="shared" si="2"/>
        <v>9021.4092800000017</v>
      </c>
    </row>
    <row r="16" spans="1:10" x14ac:dyDescent="0.25">
      <c r="A16" s="68" t="s">
        <v>366</v>
      </c>
      <c r="B16" s="69">
        <f>14700*J8</f>
        <v>15288</v>
      </c>
      <c r="C16" s="87">
        <f>+C14</f>
        <v>15440</v>
      </c>
      <c r="D16" s="87">
        <f t="shared" si="2"/>
        <v>16057.6</v>
      </c>
      <c r="E16" s="87">
        <f t="shared" si="2"/>
        <v>16699.904000000002</v>
      </c>
      <c r="F16" s="87">
        <f t="shared" si="2"/>
        <v>17367.900160000005</v>
      </c>
    </row>
    <row r="17" spans="1:6" x14ac:dyDescent="0.25">
      <c r="A17" s="68" t="s">
        <v>367</v>
      </c>
      <c r="B17" s="69">
        <f>7640*J8</f>
        <v>7945.6</v>
      </c>
      <c r="C17" s="87">
        <v>8020</v>
      </c>
      <c r="D17" s="87">
        <f t="shared" si="2"/>
        <v>8340.8000000000011</v>
      </c>
      <c r="E17" s="87">
        <f t="shared" si="2"/>
        <v>8674.4320000000007</v>
      </c>
      <c r="F17" s="87">
        <f t="shared" si="2"/>
        <v>9021.4092800000017</v>
      </c>
    </row>
    <row r="18" spans="1:6" x14ac:dyDescent="0.25">
      <c r="A18" s="68" t="s">
        <v>368</v>
      </c>
      <c r="B18" s="69">
        <f>14700*J8</f>
        <v>15288</v>
      </c>
      <c r="C18" s="87">
        <f>+C16</f>
        <v>15440</v>
      </c>
      <c r="D18" s="87">
        <f t="shared" si="2"/>
        <v>16057.6</v>
      </c>
      <c r="E18" s="87">
        <f t="shared" si="2"/>
        <v>16699.904000000002</v>
      </c>
      <c r="F18" s="87">
        <f t="shared" si="2"/>
        <v>17367.900160000005</v>
      </c>
    </row>
    <row r="19" spans="1:6" x14ac:dyDescent="0.25">
      <c r="A19" s="68" t="s">
        <v>369</v>
      </c>
      <c r="B19" s="69">
        <f>6790*J8</f>
        <v>7061.6</v>
      </c>
      <c r="C19" s="87">
        <v>7130</v>
      </c>
      <c r="D19" s="87">
        <f t="shared" si="2"/>
        <v>7415.2</v>
      </c>
      <c r="E19" s="87">
        <f t="shared" si="2"/>
        <v>7711.808</v>
      </c>
      <c r="F19" s="87">
        <f t="shared" si="2"/>
        <v>8020.2803199999998</v>
      </c>
    </row>
    <row r="20" spans="1:6" x14ac:dyDescent="0.25">
      <c r="A20" s="68" t="s">
        <v>370</v>
      </c>
      <c r="B20" s="69">
        <f>13080*J8</f>
        <v>13603.2</v>
      </c>
      <c r="C20" s="87">
        <f>+C10</f>
        <v>13730</v>
      </c>
      <c r="D20" s="87">
        <f t="shared" si="2"/>
        <v>14279.2</v>
      </c>
      <c r="E20" s="87">
        <f t="shared" si="2"/>
        <v>14850.368</v>
      </c>
      <c r="F20" s="87">
        <f t="shared" si="2"/>
        <v>15444.382720000001</v>
      </c>
    </row>
    <row r="21" spans="1:6" x14ac:dyDescent="0.25">
      <c r="A21" s="68"/>
      <c r="B21" s="69"/>
      <c r="C21" s="87"/>
      <c r="D21" s="87"/>
      <c r="E21" s="87"/>
      <c r="F21" s="87"/>
    </row>
    <row r="25" spans="1:6" x14ac:dyDescent="0.25">
      <c r="A25" s="1" t="s">
        <v>200</v>
      </c>
    </row>
    <row r="26" spans="1:6" x14ac:dyDescent="0.25">
      <c r="A26" t="s">
        <v>201</v>
      </c>
      <c r="B26" s="70" t="s">
        <v>202</v>
      </c>
    </row>
    <row r="27" spans="1:6" x14ac:dyDescent="0.25">
      <c r="A27" t="s">
        <v>203</v>
      </c>
    </row>
    <row r="28" spans="1:6" x14ac:dyDescent="0.25">
      <c r="A28" t="s">
        <v>204</v>
      </c>
    </row>
    <row r="29" spans="1:6" x14ac:dyDescent="0.25">
      <c r="A29" t="s">
        <v>206</v>
      </c>
    </row>
    <row r="30" spans="1:6" ht="75" customHeight="1" x14ac:dyDescent="0.25">
      <c r="A30" s="411" t="s">
        <v>221</v>
      </c>
      <c r="B30" s="411"/>
      <c r="C30" s="411"/>
      <c r="D30" s="411"/>
      <c r="E30" s="411"/>
      <c r="F30" s="411"/>
    </row>
    <row r="35" spans="1:1" x14ac:dyDescent="0.25">
      <c r="A35" s="206" t="s">
        <v>371</v>
      </c>
    </row>
    <row r="36" spans="1:1" x14ac:dyDescent="0.25">
      <c r="A36" s="206" t="s">
        <v>359</v>
      </c>
    </row>
    <row r="37" spans="1:1" x14ac:dyDescent="0.25">
      <c r="A37" s="206" t="s">
        <v>360</v>
      </c>
    </row>
    <row r="38" spans="1:1" x14ac:dyDescent="0.25">
      <c r="A38" s="206" t="s">
        <v>361</v>
      </c>
    </row>
    <row r="39" spans="1:1" x14ac:dyDescent="0.25">
      <c r="A39" s="206" t="s">
        <v>362</v>
      </c>
    </row>
    <row r="40" spans="1:1" x14ac:dyDescent="0.25">
      <c r="A40" s="206" t="s">
        <v>363</v>
      </c>
    </row>
    <row r="41" spans="1:1" x14ac:dyDescent="0.25">
      <c r="A41" s="206" t="s">
        <v>364</v>
      </c>
    </row>
    <row r="42" spans="1:1" x14ac:dyDescent="0.25">
      <c r="A42" s="206" t="s">
        <v>365</v>
      </c>
    </row>
    <row r="43" spans="1:1" x14ac:dyDescent="0.25">
      <c r="A43" s="206" t="s">
        <v>366</v>
      </c>
    </row>
    <row r="44" spans="1:1" x14ac:dyDescent="0.25">
      <c r="A44" s="206" t="s">
        <v>367</v>
      </c>
    </row>
    <row r="45" spans="1:1" x14ac:dyDescent="0.25">
      <c r="A45" s="206" t="s">
        <v>368</v>
      </c>
    </row>
    <row r="46" spans="1:1" x14ac:dyDescent="0.25">
      <c r="A46" s="206" t="s">
        <v>369</v>
      </c>
    </row>
    <row r="47" spans="1:1" x14ac:dyDescent="0.25">
      <c r="A47" s="206" t="s">
        <v>370</v>
      </c>
    </row>
    <row r="50" spans="1:1" x14ac:dyDescent="0.25">
      <c r="A50" t="s">
        <v>373</v>
      </c>
    </row>
    <row r="51" spans="1:1" x14ac:dyDescent="0.25">
      <c r="A51" t="s">
        <v>372</v>
      </c>
    </row>
    <row r="52" spans="1:1" x14ac:dyDescent="0.25">
      <c r="A52" t="s">
        <v>182</v>
      </c>
    </row>
  </sheetData>
  <sheetProtection algorithmName="SHA-512" hashValue="q+oAO6rASLbEy9Nx/JC9Eu/XeNtE4OfPVEKGBlLGxkP0o6/wh2yix+0u2XYWYyMBMj7N2z/0tp7K+yALjExsKQ==" saltValue="E7JD5YHTTtVhn2qk1RS24A==" spinCount="100000" sheet="1" objects="1" scenarios="1"/>
  <mergeCells count="1">
    <mergeCell ref="A30:F30"/>
  </mergeCells>
  <hyperlinks>
    <hyperlink ref="B26" r:id="rId1" xr:uid="{430C9683-806B-464C-A3FA-AC2BB22828C7}"/>
  </hyperlinks>
  <pageMargins left="0.7" right="0.7" top="0.75" bottom="0.75" header="0.3" footer="0.3"/>
  <pageSetup paperSize="9" orientation="portrait" horizontalDpi="4294967293" verticalDpi="0"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8EF1-AA2F-476C-B3D9-31CB42786ED5}">
  <sheetPr codeName="Sheet10">
    <tabColor rgb="FF00B050"/>
    <pageSetUpPr fitToPage="1"/>
  </sheetPr>
  <dimension ref="A1:I24"/>
  <sheetViews>
    <sheetView view="pageBreakPreview" zoomScale="98" zoomScaleNormal="85" zoomScaleSheetLayoutView="98" workbookViewId="0">
      <selection activeCell="C9" sqref="C9"/>
    </sheetView>
  </sheetViews>
  <sheetFormatPr defaultRowHeight="15" x14ac:dyDescent="0.25"/>
  <cols>
    <col min="1" max="1" width="9.28515625" customWidth="1"/>
    <col min="2" max="2" width="21.85546875" customWidth="1"/>
    <col min="3" max="3" width="42.42578125" customWidth="1"/>
    <col min="4" max="8" width="13.42578125" bestFit="1" customWidth="1"/>
    <col min="9" max="9" width="11.5703125" bestFit="1" customWidth="1"/>
  </cols>
  <sheetData>
    <row r="1" spans="1:9" ht="18.75" x14ac:dyDescent="0.3">
      <c r="A1" s="115" t="s">
        <v>426</v>
      </c>
      <c r="B1" s="115"/>
      <c r="C1" s="115"/>
      <c r="D1" s="112"/>
      <c r="E1" s="112"/>
      <c r="F1" s="112"/>
      <c r="G1" s="112"/>
      <c r="H1" s="112"/>
      <c r="I1" s="112"/>
    </row>
    <row r="2" spans="1:9" ht="18.75" x14ac:dyDescent="0.3">
      <c r="A2" s="116" t="s">
        <v>264</v>
      </c>
      <c r="B2" s="116"/>
      <c r="C2" s="119"/>
      <c r="D2" s="112"/>
      <c r="E2" s="112"/>
      <c r="F2" s="112"/>
      <c r="G2" s="112"/>
      <c r="H2" s="112"/>
      <c r="I2" s="112"/>
    </row>
    <row r="3" spans="1:9" ht="19.5" thickBot="1" x14ac:dyDescent="0.35">
      <c r="A3" s="116" t="s">
        <v>377</v>
      </c>
      <c r="B3" s="112"/>
      <c r="C3" s="112"/>
      <c r="D3" s="112"/>
      <c r="E3" s="112"/>
      <c r="F3" s="112"/>
      <c r="G3" s="112"/>
      <c r="H3" s="112"/>
      <c r="I3" s="112"/>
    </row>
    <row r="4" spans="1:9" x14ac:dyDescent="0.25">
      <c r="A4" s="108" t="s">
        <v>426</v>
      </c>
      <c r="B4" s="72"/>
      <c r="C4" s="75"/>
      <c r="D4" s="6" t="s">
        <v>108</v>
      </c>
      <c r="E4" s="6" t="s">
        <v>109</v>
      </c>
      <c r="F4" s="6" t="s">
        <v>110</v>
      </c>
      <c r="G4" s="6" t="s">
        <v>111</v>
      </c>
      <c r="H4" s="6" t="s">
        <v>193</v>
      </c>
      <c r="I4" s="57"/>
    </row>
    <row r="5" spans="1:9" x14ac:dyDescent="0.25">
      <c r="A5" s="53"/>
      <c r="D5" s="107" t="str">
        <f>+'1D.'!C6</f>
        <v>2024/2025</v>
      </c>
      <c r="E5" s="107" t="str">
        <f>+'1D.'!D6</f>
        <v>2025/2026</v>
      </c>
      <c r="F5" s="107" t="str">
        <f>+'1D.'!E6</f>
        <v>2026/2027</v>
      </c>
      <c r="G5" s="107" t="str">
        <f>+'1D.'!F6</f>
        <v>2027/2028</v>
      </c>
      <c r="H5" s="107" t="str">
        <f>+'1D.'!G6</f>
        <v>2028/2029</v>
      </c>
      <c r="I5" s="62"/>
    </row>
    <row r="6" spans="1:9" x14ac:dyDescent="0.25">
      <c r="A6" s="53"/>
      <c r="D6" s="3" t="s">
        <v>243</v>
      </c>
      <c r="E6" s="3" t="s">
        <v>243</v>
      </c>
      <c r="F6" s="3" t="s">
        <v>243</v>
      </c>
      <c r="G6" s="3" t="s">
        <v>243</v>
      </c>
      <c r="H6" s="3" t="s">
        <v>243</v>
      </c>
      <c r="I6" s="59" t="s">
        <v>12</v>
      </c>
    </row>
    <row r="7" spans="1:9" x14ac:dyDescent="0.25">
      <c r="A7" s="61"/>
      <c r="B7" s="43"/>
      <c r="C7" s="43"/>
      <c r="D7" s="44" t="s">
        <v>5</v>
      </c>
      <c r="E7" s="44" t="s">
        <v>5</v>
      </c>
      <c r="F7" s="44" t="s">
        <v>5</v>
      </c>
      <c r="G7" s="44" t="s">
        <v>5</v>
      </c>
      <c r="H7" s="44" t="s">
        <v>5</v>
      </c>
      <c r="I7" s="59" t="s">
        <v>6</v>
      </c>
    </row>
    <row r="8" spans="1:9" x14ac:dyDescent="0.25">
      <c r="A8" s="118" t="s">
        <v>134</v>
      </c>
      <c r="B8" s="49" t="s">
        <v>275</v>
      </c>
      <c r="C8" s="49" t="s">
        <v>181</v>
      </c>
      <c r="D8" s="3"/>
      <c r="E8" s="3"/>
      <c r="F8" s="3"/>
      <c r="G8" s="3"/>
      <c r="H8" s="3"/>
      <c r="I8" s="59"/>
    </row>
    <row r="9" spans="1:9" x14ac:dyDescent="0.25">
      <c r="A9" s="53" t="s">
        <v>135</v>
      </c>
      <c r="B9" s="238" t="s">
        <v>233</v>
      </c>
      <c r="C9" s="238"/>
      <c r="D9" s="239" t="s">
        <v>523</v>
      </c>
      <c r="E9" s="239" t="s">
        <v>190</v>
      </c>
      <c r="F9" s="239" t="s">
        <v>190</v>
      </c>
      <c r="G9" s="239" t="s">
        <v>523</v>
      </c>
      <c r="H9" s="239" t="s">
        <v>190</v>
      </c>
      <c r="I9" s="54">
        <f>SUM(D9:H9)</f>
        <v>0</v>
      </c>
    </row>
    <row r="10" spans="1:9" x14ac:dyDescent="0.25">
      <c r="A10" s="53" t="s">
        <v>136</v>
      </c>
      <c r="B10" s="238" t="s">
        <v>233</v>
      </c>
      <c r="C10" s="238"/>
      <c r="D10" s="239"/>
      <c r="E10" s="239"/>
      <c r="F10" s="239"/>
      <c r="G10" s="239"/>
      <c r="H10" s="239"/>
      <c r="I10" s="54">
        <f t="shared" ref="I10:I20" si="0">SUM(D10:H10)</f>
        <v>0</v>
      </c>
    </row>
    <row r="11" spans="1:9" x14ac:dyDescent="0.25">
      <c r="A11" s="53" t="s">
        <v>137</v>
      </c>
      <c r="B11" s="238" t="s">
        <v>233</v>
      </c>
      <c r="C11" s="238"/>
      <c r="D11" s="239"/>
      <c r="E11" s="239"/>
      <c r="F11" s="239"/>
      <c r="G11" s="239"/>
      <c r="H11" s="239"/>
      <c r="I11" s="54">
        <f t="shared" si="0"/>
        <v>0</v>
      </c>
    </row>
    <row r="12" spans="1:9" x14ac:dyDescent="0.25">
      <c r="A12" s="53" t="s">
        <v>138</v>
      </c>
      <c r="B12" s="238" t="s">
        <v>233</v>
      </c>
      <c r="C12" s="238"/>
      <c r="D12" s="239"/>
      <c r="E12" s="239"/>
      <c r="F12" s="239"/>
      <c r="G12" s="239"/>
      <c r="H12" s="239"/>
      <c r="I12" s="54">
        <f t="shared" si="0"/>
        <v>0</v>
      </c>
    </row>
    <row r="13" spans="1:9" x14ac:dyDescent="0.25">
      <c r="A13" s="53" t="s">
        <v>139</v>
      </c>
      <c r="B13" s="238" t="s">
        <v>233</v>
      </c>
      <c r="C13" s="238"/>
      <c r="D13" s="239"/>
      <c r="E13" s="239"/>
      <c r="F13" s="239"/>
      <c r="G13" s="239"/>
      <c r="H13" s="239"/>
      <c r="I13" s="54">
        <f t="shared" si="0"/>
        <v>0</v>
      </c>
    </row>
    <row r="14" spans="1:9" x14ac:dyDescent="0.25">
      <c r="A14" s="53" t="s">
        <v>140</v>
      </c>
      <c r="B14" s="238" t="s">
        <v>233</v>
      </c>
      <c r="C14" s="238"/>
      <c r="D14" s="239"/>
      <c r="E14" s="239"/>
      <c r="F14" s="239"/>
      <c r="G14" s="239"/>
      <c r="H14" s="239"/>
      <c r="I14" s="54">
        <f t="shared" si="0"/>
        <v>0</v>
      </c>
    </row>
    <row r="15" spans="1:9" x14ac:dyDescent="0.25">
      <c r="A15" s="53" t="s">
        <v>141</v>
      </c>
      <c r="B15" s="238" t="s">
        <v>233</v>
      </c>
      <c r="C15" s="238"/>
      <c r="D15" s="239"/>
      <c r="E15" s="239"/>
      <c r="F15" s="239"/>
      <c r="G15" s="239"/>
      <c r="H15" s="239"/>
      <c r="I15" s="54">
        <f t="shared" si="0"/>
        <v>0</v>
      </c>
    </row>
    <row r="16" spans="1:9" x14ac:dyDescent="0.25">
      <c r="A16" s="53" t="s">
        <v>142</v>
      </c>
      <c r="B16" s="238" t="s">
        <v>233</v>
      </c>
      <c r="C16" s="238"/>
      <c r="D16" s="239"/>
      <c r="E16" s="239"/>
      <c r="F16" s="239"/>
      <c r="G16" s="239"/>
      <c r="H16" s="239"/>
      <c r="I16" s="54">
        <f t="shared" si="0"/>
        <v>0</v>
      </c>
    </row>
    <row r="17" spans="1:9" x14ac:dyDescent="0.25">
      <c r="A17" s="53" t="s">
        <v>143</v>
      </c>
      <c r="B17" s="238" t="s">
        <v>233</v>
      </c>
      <c r="C17" s="238"/>
      <c r="D17" s="239"/>
      <c r="E17" s="239"/>
      <c r="F17" s="239"/>
      <c r="G17" s="239"/>
      <c r="H17" s="239"/>
      <c r="I17" s="54">
        <f t="shared" si="0"/>
        <v>0</v>
      </c>
    </row>
    <row r="18" spans="1:9" x14ac:dyDescent="0.25">
      <c r="A18" s="53" t="s">
        <v>144</v>
      </c>
      <c r="B18" s="238" t="s">
        <v>233</v>
      </c>
      <c r="C18" s="238"/>
      <c r="D18" s="239"/>
      <c r="E18" s="239"/>
      <c r="F18" s="239"/>
      <c r="G18" s="239"/>
      <c r="H18" s="239"/>
      <c r="I18" s="54">
        <f t="shared" si="0"/>
        <v>0</v>
      </c>
    </row>
    <row r="19" spans="1:9" x14ac:dyDescent="0.25">
      <c r="A19" s="53" t="s">
        <v>145</v>
      </c>
      <c r="B19" s="238" t="s">
        <v>233</v>
      </c>
      <c r="C19" s="238"/>
      <c r="D19" s="239"/>
      <c r="E19" s="239"/>
      <c r="F19" s="239"/>
      <c r="G19" s="239"/>
      <c r="H19" s="239"/>
      <c r="I19" s="54">
        <f t="shared" si="0"/>
        <v>0</v>
      </c>
    </row>
    <row r="20" spans="1:9" ht="15.75" thickBot="1" x14ac:dyDescent="0.3">
      <c r="A20" s="53" t="s">
        <v>146</v>
      </c>
      <c r="B20" s="238" t="s">
        <v>233</v>
      </c>
      <c r="C20" s="238"/>
      <c r="D20" s="239"/>
      <c r="E20" s="239"/>
      <c r="F20" s="239"/>
      <c r="G20" s="239"/>
      <c r="H20" s="239"/>
      <c r="I20" s="54">
        <f t="shared" si="0"/>
        <v>0</v>
      </c>
    </row>
    <row r="21" spans="1:9" ht="15.75" thickBot="1" x14ac:dyDescent="0.3">
      <c r="A21" s="48" t="s">
        <v>430</v>
      </c>
      <c r="B21" s="51"/>
      <c r="C21" s="101"/>
      <c r="D21" s="86">
        <f>SUM(D9:D20)</f>
        <v>0</v>
      </c>
      <c r="E21" s="86">
        <f t="shared" ref="E21:I21" si="1">SUM(E9:E20)</f>
        <v>0</v>
      </c>
      <c r="F21" s="86">
        <f t="shared" si="1"/>
        <v>0</v>
      </c>
      <c r="G21" s="86">
        <f t="shared" si="1"/>
        <v>0</v>
      </c>
      <c r="H21" s="86">
        <f>SUM(H9:H20)</f>
        <v>0</v>
      </c>
      <c r="I21" s="55">
        <f t="shared" si="1"/>
        <v>0</v>
      </c>
    </row>
    <row r="23" spans="1:9" hidden="1" x14ac:dyDescent="0.25">
      <c r="A23" s="122" t="s">
        <v>265</v>
      </c>
      <c r="B23" s="122"/>
    </row>
    <row r="24" spans="1:9" hidden="1" x14ac:dyDescent="0.25"/>
  </sheetData>
  <sheetProtection algorithmName="SHA-512" hashValue="sGuqW/NUXRyYUHKgOStfJH3Y8Mgw67HYtBgoZQtI2F6RcoHsKAUotk8vq3yRLWcvftGjzTjUUuQYrpOFTHzLtQ==" saltValue="0xlXr1mAZXaDtI92aGGkqQ==" spinCount="100000" sheet="1" objects="1" scenarios="1"/>
  <dataValidations count="2">
    <dataValidation allowBlank="1" showInputMessage="1" showErrorMessage="1" promptTitle="DO NOT INPUT DATA!" prompt="These cells are auto-populated. Do not enter data. " sqref="I9:I21 D21:H21" xr:uid="{22FC20FA-1328-49C8-8E2C-99808B987BF6}"/>
    <dataValidation allowBlank="1" showErrorMessage="1" promptTitle="DO NOT INPUT DATA!" prompt="These cells are auto-populated. Do not enter data. " sqref="D9:H20" xr:uid="{5EC5BA74-8CE5-4882-804B-FAA72F112837}"/>
  </dataValidations>
  <pageMargins left="0.70866141732283472" right="0.70866141732283472" top="0.74803149606299213" bottom="0.74803149606299213" header="0.31496062992125984" footer="0.31496062992125984"/>
  <pageSetup paperSize="9" scale="57" orientation="portrait" horizontalDpi="4294967293"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E26068E-50FD-4ECA-8791-55DB9215B861}">
          <x14:formula1>
            <xm:f>'All job positions.'!$G$93:$G$95</xm:f>
          </x14:formula1>
          <xm:sqref>B9:B20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1610-1808-41CA-A760-8462AAF64AC2}">
  <sheetPr codeName="Sheet5">
    <tabColor rgb="FF00B050"/>
    <pageSetUpPr fitToPage="1"/>
  </sheetPr>
  <dimension ref="A1:AJ24"/>
  <sheetViews>
    <sheetView zoomScale="88" zoomScaleNormal="88" zoomScaleSheetLayoutView="100" workbookViewId="0">
      <selection activeCell="E5" sqref="E5:H5"/>
    </sheetView>
  </sheetViews>
  <sheetFormatPr defaultRowHeight="15" x14ac:dyDescent="0.25"/>
  <cols>
    <col min="1" max="1" width="7.85546875" customWidth="1"/>
    <col min="2" max="2" width="18.28515625" bestFit="1" customWidth="1"/>
    <col min="3" max="3" width="41.5703125" bestFit="1" customWidth="1"/>
    <col min="4" max="8" width="12.42578125" bestFit="1" customWidth="1"/>
    <col min="10" max="10" width="8.85546875" customWidth="1"/>
    <col min="11" max="11" width="11.28515625" hidden="1" customWidth="1"/>
    <col min="12" max="12" width="12" hidden="1" customWidth="1"/>
    <col min="13" max="13" width="14.5703125" hidden="1" customWidth="1"/>
    <col min="14" max="14" width="19.28515625" hidden="1" customWidth="1"/>
    <col min="15" max="15" width="8.85546875" hidden="1" customWidth="1"/>
    <col min="16" max="16" width="10.7109375" hidden="1" customWidth="1"/>
    <col min="17" max="17" width="11.42578125" hidden="1" customWidth="1"/>
    <col min="18" max="18" width="13.5703125" hidden="1" customWidth="1"/>
    <col min="19" max="20" width="19.28515625" hidden="1" customWidth="1"/>
    <col min="21" max="21" width="10.7109375" hidden="1" customWidth="1"/>
    <col min="22" max="22" width="11.42578125" hidden="1" customWidth="1"/>
    <col min="23" max="23" width="13.5703125" hidden="1" customWidth="1"/>
    <col min="24" max="24" width="19.28515625" hidden="1" customWidth="1"/>
    <col min="25" max="25" width="8.85546875" hidden="1" customWidth="1"/>
    <col min="26" max="26" width="10.7109375" hidden="1" customWidth="1"/>
    <col min="27" max="27" width="11.42578125" hidden="1" customWidth="1"/>
    <col min="28" max="28" width="13.5703125" hidden="1" customWidth="1"/>
    <col min="29" max="29" width="19.28515625" hidden="1" customWidth="1"/>
    <col min="30" max="30" width="8.85546875" hidden="1" customWidth="1"/>
    <col min="31" max="31" width="10.7109375" hidden="1" customWidth="1"/>
    <col min="32" max="32" width="11.42578125" hidden="1" customWidth="1"/>
    <col min="33" max="33" width="13.5703125" hidden="1" customWidth="1"/>
    <col min="34" max="34" width="19.28515625" hidden="1" customWidth="1"/>
    <col min="35" max="36" width="8.85546875" hidden="1" customWidth="1"/>
  </cols>
  <sheetData>
    <row r="1" spans="1:34" ht="18.75" x14ac:dyDescent="0.3">
      <c r="A1" s="115" t="s">
        <v>427</v>
      </c>
      <c r="B1" s="115"/>
      <c r="C1" s="115"/>
      <c r="D1" s="112"/>
      <c r="E1" s="112"/>
      <c r="F1" s="112"/>
      <c r="G1" s="112"/>
      <c r="H1" s="112"/>
      <c r="I1" s="112"/>
    </row>
    <row r="2" spans="1:34" ht="18.75" x14ac:dyDescent="0.3">
      <c r="A2" s="116" t="s">
        <v>264</v>
      </c>
      <c r="B2" s="116"/>
      <c r="C2" s="119"/>
      <c r="D2" s="112"/>
      <c r="E2" s="112"/>
      <c r="F2" s="112"/>
      <c r="G2" s="112"/>
      <c r="H2" s="112"/>
      <c r="I2" s="112"/>
      <c r="K2" s="320"/>
      <c r="L2" s="320"/>
      <c r="M2" s="320"/>
      <c r="N2" s="320"/>
      <c r="S2" s="320"/>
      <c r="T2" s="320"/>
    </row>
    <row r="3" spans="1:34" ht="19.5" thickBot="1" x14ac:dyDescent="0.35">
      <c r="A3" s="116" t="s">
        <v>377</v>
      </c>
      <c r="B3" s="116"/>
      <c r="C3" s="112"/>
      <c r="D3" s="112"/>
      <c r="E3" s="112"/>
      <c r="F3" s="112"/>
      <c r="G3" s="112"/>
      <c r="H3" s="112"/>
      <c r="I3" s="112"/>
      <c r="K3" s="321"/>
      <c r="L3" s="321"/>
      <c r="M3" s="321"/>
      <c r="N3" s="321"/>
      <c r="S3" s="321"/>
      <c r="T3" s="321"/>
    </row>
    <row r="4" spans="1:34" x14ac:dyDescent="0.25">
      <c r="A4" s="108" t="s">
        <v>431</v>
      </c>
      <c r="B4" s="72"/>
      <c r="C4" s="75"/>
      <c r="D4" s="6" t="s">
        <v>108</v>
      </c>
      <c r="E4" s="6" t="s">
        <v>109</v>
      </c>
      <c r="F4" s="6" t="s">
        <v>110</v>
      </c>
      <c r="G4" s="6" t="s">
        <v>111</v>
      </c>
      <c r="H4" s="6" t="s">
        <v>193</v>
      </c>
      <c r="I4" s="57"/>
      <c r="K4" s="321"/>
      <c r="L4" s="321"/>
      <c r="M4" s="321"/>
      <c r="N4" s="321"/>
      <c r="S4" s="321"/>
      <c r="T4" s="321"/>
    </row>
    <row r="5" spans="1:34" x14ac:dyDescent="0.25">
      <c r="A5" s="53"/>
      <c r="D5" s="107" t="str">
        <f>+'2.'!D5</f>
        <v>2024/2025</v>
      </c>
      <c r="E5" s="107" t="str">
        <f>+'2.'!E5</f>
        <v>2025/2026</v>
      </c>
      <c r="F5" s="107" t="str">
        <f>+'2.'!F5</f>
        <v>2026/2027</v>
      </c>
      <c r="G5" s="107" t="str">
        <f>+'2.'!G5</f>
        <v>2027/2028</v>
      </c>
      <c r="H5" s="107" t="str">
        <f>+'2.'!H5</f>
        <v>2028/2029</v>
      </c>
      <c r="I5" s="59" t="s">
        <v>12</v>
      </c>
      <c r="K5" s="321" t="s">
        <v>190</v>
      </c>
      <c r="L5" s="321"/>
      <c r="M5" s="321"/>
      <c r="N5" s="321"/>
      <c r="S5" s="321"/>
      <c r="T5" s="321"/>
    </row>
    <row r="6" spans="1:34" x14ac:dyDescent="0.25">
      <c r="A6" s="53"/>
      <c r="D6" s="3" t="s">
        <v>243</v>
      </c>
      <c r="E6" s="3" t="s">
        <v>243</v>
      </c>
      <c r="F6" s="3" t="s">
        <v>243</v>
      </c>
      <c r="G6" s="3" t="s">
        <v>243</v>
      </c>
      <c r="H6" s="3" t="s">
        <v>243</v>
      </c>
      <c r="I6" s="59"/>
      <c r="K6" s="281" t="s">
        <v>108</v>
      </c>
      <c r="L6" s="281"/>
      <c r="M6" s="281"/>
      <c r="N6" s="281"/>
      <c r="P6" s="281" t="s">
        <v>109</v>
      </c>
      <c r="Q6" s="281"/>
      <c r="R6" s="281"/>
      <c r="S6" s="281"/>
      <c r="T6" s="281"/>
      <c r="U6" s="281" t="s">
        <v>110</v>
      </c>
      <c r="V6" s="281"/>
      <c r="W6" s="281"/>
      <c r="X6" s="281"/>
      <c r="Z6" s="281" t="s">
        <v>111</v>
      </c>
      <c r="AA6" s="281"/>
      <c r="AB6" s="281"/>
      <c r="AC6" s="281"/>
      <c r="AE6" s="281" t="s">
        <v>193</v>
      </c>
      <c r="AF6" s="281"/>
      <c r="AG6" s="281"/>
    </row>
    <row r="7" spans="1:34" x14ac:dyDescent="0.25">
      <c r="A7" s="61"/>
      <c r="B7" s="43"/>
      <c r="C7" s="43"/>
      <c r="D7" s="44" t="s">
        <v>5</v>
      </c>
      <c r="E7" s="44" t="s">
        <v>5</v>
      </c>
      <c r="F7" s="44" t="s">
        <v>5</v>
      </c>
      <c r="G7" s="44" t="s">
        <v>5</v>
      </c>
      <c r="H7" s="44" t="s">
        <v>5</v>
      </c>
      <c r="I7" s="120" t="s">
        <v>6</v>
      </c>
      <c r="K7" s="322" t="s">
        <v>496</v>
      </c>
      <c r="L7" s="322" t="s">
        <v>468</v>
      </c>
      <c r="M7" s="322" t="s">
        <v>469</v>
      </c>
      <c r="N7" s="322" t="s">
        <v>502</v>
      </c>
      <c r="P7" s="322" t="s">
        <v>496</v>
      </c>
      <c r="Q7" s="322" t="s">
        <v>468</v>
      </c>
      <c r="R7" s="322" t="s">
        <v>469</v>
      </c>
      <c r="S7" s="333" t="s">
        <v>502</v>
      </c>
      <c r="T7" s="332"/>
      <c r="U7" s="336" t="s">
        <v>496</v>
      </c>
      <c r="V7" s="322" t="s">
        <v>468</v>
      </c>
      <c r="W7" s="322" t="s">
        <v>469</v>
      </c>
      <c r="X7" s="333" t="s">
        <v>502</v>
      </c>
      <c r="Z7" s="322" t="s">
        <v>496</v>
      </c>
      <c r="AA7" s="322" t="s">
        <v>468</v>
      </c>
      <c r="AB7" s="322" t="s">
        <v>469</v>
      </c>
      <c r="AC7" s="333" t="s">
        <v>502</v>
      </c>
      <c r="AE7" s="322" t="s">
        <v>496</v>
      </c>
      <c r="AF7" s="322" t="s">
        <v>468</v>
      </c>
      <c r="AG7" s="322" t="s">
        <v>469</v>
      </c>
      <c r="AH7" s="333" t="s">
        <v>502</v>
      </c>
    </row>
    <row r="8" spans="1:34" x14ac:dyDescent="0.25">
      <c r="A8" s="118" t="s">
        <v>134</v>
      </c>
      <c r="B8" s="49" t="s">
        <v>497</v>
      </c>
      <c r="C8" s="49" t="s">
        <v>251</v>
      </c>
      <c r="D8" s="3"/>
      <c r="E8" s="3"/>
      <c r="F8" s="3"/>
      <c r="G8" s="3"/>
      <c r="H8" s="3"/>
      <c r="I8" s="120"/>
      <c r="K8" s="283"/>
      <c r="L8" s="283"/>
      <c r="P8" s="283"/>
      <c r="Q8" s="283"/>
      <c r="U8" s="337"/>
      <c r="V8" s="283"/>
      <c r="Z8" s="283"/>
      <c r="AA8" s="283"/>
      <c r="AE8" s="283"/>
      <c r="AF8" s="283"/>
    </row>
    <row r="9" spans="1:34" ht="14.25" customHeight="1" x14ac:dyDescent="0.25">
      <c r="A9" s="53" t="s">
        <v>135</v>
      </c>
      <c r="B9" s="238" t="s">
        <v>161</v>
      </c>
      <c r="C9" s="238"/>
      <c r="D9" s="223"/>
      <c r="E9" s="223"/>
      <c r="F9" s="223"/>
      <c r="G9" s="223"/>
      <c r="H9" s="223"/>
      <c r="I9" s="54">
        <f>SUM(D9:H9)</f>
        <v>0</v>
      </c>
      <c r="K9" s="283">
        <f>IF(H9="other costs",J9,0)+IF(B9=$K$7,D9,0)</f>
        <v>0</v>
      </c>
      <c r="L9" s="283">
        <f>IF(H9="lab supplies",J9,0)+IF(B9=$L$7,D9,0)</f>
        <v>0</v>
      </c>
      <c r="M9" s="283">
        <f>IF(B9=$M$7,D9,0)</f>
        <v>0</v>
      </c>
      <c r="N9" s="283">
        <f>IF(B9=$N$7,D9,0)</f>
        <v>0</v>
      </c>
      <c r="P9" s="283">
        <f>IF(B9=$P$7,E9,0)</f>
        <v>0</v>
      </c>
      <c r="Q9" s="283">
        <f>IF(B9=$Q$7,E9,0)</f>
        <v>0</v>
      </c>
      <c r="R9" s="283">
        <f>IF(B9=$M$7,E9,0)</f>
        <v>0</v>
      </c>
      <c r="S9" s="334">
        <f>IF(B9=$N$7,E9,0)</f>
        <v>0</v>
      </c>
      <c r="T9" s="281"/>
      <c r="U9" s="337">
        <f>IF(B9=$P$7,F9,0)</f>
        <v>0</v>
      </c>
      <c r="V9" s="283">
        <f>IF(B9=$Q$7,F9,0)</f>
        <v>0</v>
      </c>
      <c r="W9" s="283">
        <f>IF(B9=$M$7,F9,0)</f>
        <v>0</v>
      </c>
      <c r="X9" s="334">
        <f>IF(B9=$N$7,F9,0)</f>
        <v>0</v>
      </c>
      <c r="Z9" s="283">
        <f>IF(B9=$P$7,G9,0)</f>
        <v>0</v>
      </c>
      <c r="AA9" s="283">
        <f>IF(B9=$L$7,G9,0)</f>
        <v>0</v>
      </c>
      <c r="AB9" s="283">
        <f>IF(B9=$M$7,G9,0)</f>
        <v>0</v>
      </c>
      <c r="AC9" s="334">
        <f>IF(B9=$N$7,G9,0)</f>
        <v>0</v>
      </c>
      <c r="AE9" s="283">
        <f>IF(B9=$P$7,H9,0)</f>
        <v>0</v>
      </c>
      <c r="AF9" s="283">
        <f>IF(B9=$L$7,H9,0)</f>
        <v>0</v>
      </c>
      <c r="AG9" s="283">
        <f>IF(B9=$M$7,H9,0)</f>
        <v>0</v>
      </c>
      <c r="AH9" s="334">
        <f>IF(B9=$N$7,H9,0)</f>
        <v>0</v>
      </c>
    </row>
    <row r="10" spans="1:34" x14ac:dyDescent="0.25">
      <c r="A10" s="53" t="s">
        <v>136</v>
      </c>
      <c r="B10" s="238" t="s">
        <v>161</v>
      </c>
      <c r="C10" s="238"/>
      <c r="D10" s="223"/>
      <c r="E10" s="223"/>
      <c r="F10" s="223"/>
      <c r="G10" s="223"/>
      <c r="H10" s="223"/>
      <c r="I10" s="54">
        <f t="shared" ref="I10:I20" si="0">SUM(D10:H10)</f>
        <v>0</v>
      </c>
      <c r="K10" s="283">
        <f t="shared" ref="K10:K20" si="1">IF(H10="other costs",J10,0)+IF(B10=$K$7,D10,0)</f>
        <v>0</v>
      </c>
      <c r="L10" s="283">
        <f t="shared" ref="L10:L20" si="2">IF(H10="lab supplies",J10,0)+IF(B10=$L$7,D10,0)</f>
        <v>0</v>
      </c>
      <c r="M10" s="283">
        <f t="shared" ref="M10:M20" si="3">IF(B10=$M$7,D10,0)</f>
        <v>0</v>
      </c>
      <c r="N10" s="283">
        <f t="shared" ref="N10:N20" si="4">IF(B10=$N$7,D10,0)</f>
        <v>0</v>
      </c>
      <c r="P10" s="283">
        <f t="shared" ref="P10:P20" si="5">IF(B10=$P$7,E10,0)</f>
        <v>0</v>
      </c>
      <c r="Q10" s="283">
        <f t="shared" ref="Q10:Q20" si="6">IF(B10=$Q$7,E10,0)</f>
        <v>0</v>
      </c>
      <c r="R10" s="283">
        <f t="shared" ref="R10:R20" si="7">IF(B10=$M$7,E10,0)</f>
        <v>0</v>
      </c>
      <c r="S10" s="334">
        <f t="shared" ref="S10:S20" si="8">IF(B10=$N$7,E10,0)</f>
        <v>0</v>
      </c>
      <c r="T10" s="281"/>
      <c r="U10" s="337">
        <f t="shared" ref="U10:U20" si="9">IF(B10=$P$7,F10,0)</f>
        <v>0</v>
      </c>
      <c r="V10" s="283">
        <f t="shared" ref="V10:V20" si="10">IF(B10=$Q$7,F10,0)</f>
        <v>0</v>
      </c>
      <c r="W10" s="283">
        <f t="shared" ref="W10:W20" si="11">IF(B10=$M$7,F10,0)</f>
        <v>0</v>
      </c>
      <c r="X10" s="334">
        <f t="shared" ref="X10:X20" si="12">IF(B10=$N$7,F10,0)</f>
        <v>0</v>
      </c>
      <c r="Z10" s="283">
        <f t="shared" ref="Z10:Z20" si="13">IF(B10=$P$7,G10,0)</f>
        <v>0</v>
      </c>
      <c r="AA10" s="283">
        <f t="shared" ref="AA10:AA20" si="14">IF(B10=$L$7,G10,0)</f>
        <v>0</v>
      </c>
      <c r="AB10" s="283">
        <f t="shared" ref="AB10:AB20" si="15">IF(B10=$M$7,G10,0)</f>
        <v>0</v>
      </c>
      <c r="AC10" s="334">
        <f t="shared" ref="AC10:AC20" si="16">IF(B10=$N$7,G10,0)</f>
        <v>0</v>
      </c>
      <c r="AE10" s="283">
        <f t="shared" ref="AE10:AE20" si="17">IF(B10=$P$7,H10,0)</f>
        <v>0</v>
      </c>
      <c r="AF10" s="283">
        <f t="shared" ref="AF10:AF20" si="18">IF(B10=$L$7,H10,0)</f>
        <v>0</v>
      </c>
      <c r="AG10" s="283">
        <f t="shared" ref="AG10:AG20" si="19">IF(B10=$M$7,H10,0)</f>
        <v>0</v>
      </c>
      <c r="AH10" s="334">
        <f t="shared" ref="AH10:AH20" si="20">IF(B10=$N$7,H10,0)</f>
        <v>0</v>
      </c>
    </row>
    <row r="11" spans="1:34" x14ac:dyDescent="0.25">
      <c r="A11" s="53" t="s">
        <v>137</v>
      </c>
      <c r="B11" s="238" t="s">
        <v>161</v>
      </c>
      <c r="C11" s="238"/>
      <c r="D11" s="223"/>
      <c r="E11" s="223"/>
      <c r="F11" s="223"/>
      <c r="G11" s="223"/>
      <c r="H11" s="223"/>
      <c r="I11" s="54">
        <f t="shared" si="0"/>
        <v>0</v>
      </c>
      <c r="K11" s="283">
        <f t="shared" si="1"/>
        <v>0</v>
      </c>
      <c r="L11" s="283">
        <f t="shared" si="2"/>
        <v>0</v>
      </c>
      <c r="M11" s="283">
        <f t="shared" si="3"/>
        <v>0</v>
      </c>
      <c r="N11" s="283">
        <f t="shared" si="4"/>
        <v>0</v>
      </c>
      <c r="P11" s="283">
        <f t="shared" si="5"/>
        <v>0</v>
      </c>
      <c r="Q11" s="283">
        <f t="shared" si="6"/>
        <v>0</v>
      </c>
      <c r="R11" s="283">
        <f t="shared" si="7"/>
        <v>0</v>
      </c>
      <c r="S11" s="334">
        <f t="shared" si="8"/>
        <v>0</v>
      </c>
      <c r="T11" s="281"/>
      <c r="U11" s="337">
        <f t="shared" si="9"/>
        <v>0</v>
      </c>
      <c r="V11" s="283">
        <f t="shared" si="10"/>
        <v>0</v>
      </c>
      <c r="W11" s="283">
        <f t="shared" si="11"/>
        <v>0</v>
      </c>
      <c r="X11" s="334">
        <f t="shared" si="12"/>
        <v>0</v>
      </c>
      <c r="Z11" s="283">
        <f t="shared" si="13"/>
        <v>0</v>
      </c>
      <c r="AA11" s="283">
        <f t="shared" si="14"/>
        <v>0</v>
      </c>
      <c r="AB11" s="283">
        <f t="shared" si="15"/>
        <v>0</v>
      </c>
      <c r="AC11" s="334">
        <f t="shared" si="16"/>
        <v>0</v>
      </c>
      <c r="AE11" s="283">
        <f t="shared" si="17"/>
        <v>0</v>
      </c>
      <c r="AF11" s="283">
        <f t="shared" si="18"/>
        <v>0</v>
      </c>
      <c r="AG11" s="283">
        <f t="shared" si="19"/>
        <v>0</v>
      </c>
      <c r="AH11" s="334">
        <f t="shared" si="20"/>
        <v>0</v>
      </c>
    </row>
    <row r="12" spans="1:34" x14ac:dyDescent="0.25">
      <c r="A12" s="53" t="s">
        <v>138</v>
      </c>
      <c r="B12" s="238" t="s">
        <v>161</v>
      </c>
      <c r="C12" s="238"/>
      <c r="D12" s="223"/>
      <c r="E12" s="223"/>
      <c r="F12" s="223"/>
      <c r="G12" s="223"/>
      <c r="H12" s="223"/>
      <c r="I12" s="54">
        <f t="shared" si="0"/>
        <v>0</v>
      </c>
      <c r="K12" s="283">
        <f t="shared" si="1"/>
        <v>0</v>
      </c>
      <c r="L12" s="283">
        <f t="shared" si="2"/>
        <v>0</v>
      </c>
      <c r="M12" s="283">
        <f t="shared" si="3"/>
        <v>0</v>
      </c>
      <c r="N12" s="283">
        <f t="shared" si="4"/>
        <v>0</v>
      </c>
      <c r="P12" s="283">
        <f t="shared" si="5"/>
        <v>0</v>
      </c>
      <c r="Q12" s="283">
        <f t="shared" si="6"/>
        <v>0</v>
      </c>
      <c r="R12" s="283">
        <f t="shared" si="7"/>
        <v>0</v>
      </c>
      <c r="S12" s="334">
        <f t="shared" si="8"/>
        <v>0</v>
      </c>
      <c r="T12" s="281"/>
      <c r="U12" s="337">
        <f t="shared" si="9"/>
        <v>0</v>
      </c>
      <c r="V12" s="283">
        <f t="shared" si="10"/>
        <v>0</v>
      </c>
      <c r="W12" s="283">
        <f t="shared" si="11"/>
        <v>0</v>
      </c>
      <c r="X12" s="334">
        <f t="shared" si="12"/>
        <v>0</v>
      </c>
      <c r="Z12" s="283">
        <f t="shared" si="13"/>
        <v>0</v>
      </c>
      <c r="AA12" s="283">
        <f t="shared" si="14"/>
        <v>0</v>
      </c>
      <c r="AB12" s="283">
        <f t="shared" si="15"/>
        <v>0</v>
      </c>
      <c r="AC12" s="334">
        <f t="shared" si="16"/>
        <v>0</v>
      </c>
      <c r="AE12" s="283">
        <f t="shared" si="17"/>
        <v>0</v>
      </c>
      <c r="AF12" s="283">
        <f t="shared" si="18"/>
        <v>0</v>
      </c>
      <c r="AG12" s="283">
        <f t="shared" si="19"/>
        <v>0</v>
      </c>
      <c r="AH12" s="334">
        <f t="shared" si="20"/>
        <v>0</v>
      </c>
    </row>
    <row r="13" spans="1:34" x14ac:dyDescent="0.25">
      <c r="A13" s="53" t="s">
        <v>139</v>
      </c>
      <c r="B13" s="238" t="s">
        <v>161</v>
      </c>
      <c r="C13" s="238"/>
      <c r="D13" s="223"/>
      <c r="E13" s="223"/>
      <c r="F13" s="223"/>
      <c r="G13" s="223"/>
      <c r="H13" s="223"/>
      <c r="I13" s="54">
        <f t="shared" si="0"/>
        <v>0</v>
      </c>
      <c r="K13" s="283">
        <f t="shared" si="1"/>
        <v>0</v>
      </c>
      <c r="L13" s="283">
        <f t="shared" si="2"/>
        <v>0</v>
      </c>
      <c r="M13" s="283">
        <f t="shared" si="3"/>
        <v>0</v>
      </c>
      <c r="N13" s="283">
        <f t="shared" si="4"/>
        <v>0</v>
      </c>
      <c r="P13" s="283">
        <f t="shared" si="5"/>
        <v>0</v>
      </c>
      <c r="Q13" s="283">
        <f t="shared" si="6"/>
        <v>0</v>
      </c>
      <c r="R13" s="283">
        <f t="shared" si="7"/>
        <v>0</v>
      </c>
      <c r="S13" s="334">
        <f t="shared" si="8"/>
        <v>0</v>
      </c>
      <c r="T13" s="281"/>
      <c r="U13" s="337">
        <f t="shared" si="9"/>
        <v>0</v>
      </c>
      <c r="V13" s="283">
        <f t="shared" si="10"/>
        <v>0</v>
      </c>
      <c r="W13" s="283">
        <f t="shared" si="11"/>
        <v>0</v>
      </c>
      <c r="X13" s="334">
        <f t="shared" si="12"/>
        <v>0</v>
      </c>
      <c r="Z13" s="283">
        <f t="shared" si="13"/>
        <v>0</v>
      </c>
      <c r="AA13" s="283">
        <f t="shared" si="14"/>
        <v>0</v>
      </c>
      <c r="AB13" s="283">
        <f t="shared" si="15"/>
        <v>0</v>
      </c>
      <c r="AC13" s="334">
        <f t="shared" si="16"/>
        <v>0</v>
      </c>
      <c r="AE13" s="283">
        <f t="shared" si="17"/>
        <v>0</v>
      </c>
      <c r="AF13" s="283">
        <f t="shared" si="18"/>
        <v>0</v>
      </c>
      <c r="AG13" s="283">
        <f t="shared" si="19"/>
        <v>0</v>
      </c>
      <c r="AH13" s="334">
        <f t="shared" si="20"/>
        <v>0</v>
      </c>
    </row>
    <row r="14" spans="1:34" x14ac:dyDescent="0.25">
      <c r="A14" s="53" t="s">
        <v>140</v>
      </c>
      <c r="B14" s="238" t="s">
        <v>161</v>
      </c>
      <c r="C14" s="238"/>
      <c r="D14" s="223"/>
      <c r="E14" s="223"/>
      <c r="F14" s="223"/>
      <c r="G14" s="223"/>
      <c r="H14" s="223"/>
      <c r="I14" s="54">
        <f t="shared" si="0"/>
        <v>0</v>
      </c>
      <c r="K14" s="283">
        <f t="shared" si="1"/>
        <v>0</v>
      </c>
      <c r="L14" s="283">
        <f t="shared" si="2"/>
        <v>0</v>
      </c>
      <c r="M14" s="283">
        <f t="shared" si="3"/>
        <v>0</v>
      </c>
      <c r="N14" s="283">
        <f t="shared" si="4"/>
        <v>0</v>
      </c>
      <c r="P14" s="283">
        <f t="shared" si="5"/>
        <v>0</v>
      </c>
      <c r="Q14" s="283">
        <f t="shared" si="6"/>
        <v>0</v>
      </c>
      <c r="R14" s="283">
        <f t="shared" si="7"/>
        <v>0</v>
      </c>
      <c r="S14" s="334">
        <f t="shared" si="8"/>
        <v>0</v>
      </c>
      <c r="T14" s="281"/>
      <c r="U14" s="337">
        <f t="shared" si="9"/>
        <v>0</v>
      </c>
      <c r="V14" s="283">
        <f t="shared" si="10"/>
        <v>0</v>
      </c>
      <c r="W14" s="283">
        <f t="shared" si="11"/>
        <v>0</v>
      </c>
      <c r="X14" s="334">
        <f t="shared" si="12"/>
        <v>0</v>
      </c>
      <c r="Z14" s="283">
        <f t="shared" si="13"/>
        <v>0</v>
      </c>
      <c r="AA14" s="283">
        <f t="shared" si="14"/>
        <v>0</v>
      </c>
      <c r="AB14" s="283">
        <f t="shared" si="15"/>
        <v>0</v>
      </c>
      <c r="AC14" s="334">
        <f t="shared" si="16"/>
        <v>0</v>
      </c>
      <c r="AE14" s="283">
        <f t="shared" si="17"/>
        <v>0</v>
      </c>
      <c r="AF14" s="283">
        <f t="shared" si="18"/>
        <v>0</v>
      </c>
      <c r="AG14" s="283">
        <f t="shared" si="19"/>
        <v>0</v>
      </c>
      <c r="AH14" s="334">
        <f t="shared" si="20"/>
        <v>0</v>
      </c>
    </row>
    <row r="15" spans="1:34" x14ac:dyDescent="0.25">
      <c r="A15" s="53" t="s">
        <v>141</v>
      </c>
      <c r="B15" s="238" t="s">
        <v>161</v>
      </c>
      <c r="C15" s="238"/>
      <c r="D15" s="223"/>
      <c r="E15" s="223"/>
      <c r="F15" s="223"/>
      <c r="G15" s="223"/>
      <c r="H15" s="223"/>
      <c r="I15" s="54">
        <f t="shared" si="0"/>
        <v>0</v>
      </c>
      <c r="K15" s="283">
        <f t="shared" si="1"/>
        <v>0</v>
      </c>
      <c r="L15" s="283">
        <f t="shared" si="2"/>
        <v>0</v>
      </c>
      <c r="M15" s="283">
        <f t="shared" si="3"/>
        <v>0</v>
      </c>
      <c r="N15" s="283">
        <f t="shared" si="4"/>
        <v>0</v>
      </c>
      <c r="P15" s="283">
        <f t="shared" si="5"/>
        <v>0</v>
      </c>
      <c r="Q15" s="283">
        <f t="shared" si="6"/>
        <v>0</v>
      </c>
      <c r="R15" s="283">
        <f t="shared" si="7"/>
        <v>0</v>
      </c>
      <c r="S15" s="334">
        <f t="shared" si="8"/>
        <v>0</v>
      </c>
      <c r="T15" s="281"/>
      <c r="U15" s="337">
        <f t="shared" si="9"/>
        <v>0</v>
      </c>
      <c r="V15" s="283">
        <f t="shared" si="10"/>
        <v>0</v>
      </c>
      <c r="W15" s="283">
        <f t="shared" si="11"/>
        <v>0</v>
      </c>
      <c r="X15" s="334">
        <f t="shared" si="12"/>
        <v>0</v>
      </c>
      <c r="Z15" s="283">
        <f t="shared" si="13"/>
        <v>0</v>
      </c>
      <c r="AA15" s="283">
        <f t="shared" si="14"/>
        <v>0</v>
      </c>
      <c r="AB15" s="283">
        <f t="shared" si="15"/>
        <v>0</v>
      </c>
      <c r="AC15" s="334">
        <f t="shared" si="16"/>
        <v>0</v>
      </c>
      <c r="AE15" s="283">
        <f t="shared" si="17"/>
        <v>0</v>
      </c>
      <c r="AF15" s="283">
        <f t="shared" si="18"/>
        <v>0</v>
      </c>
      <c r="AG15" s="283">
        <f t="shared" si="19"/>
        <v>0</v>
      </c>
      <c r="AH15" s="334">
        <f t="shared" si="20"/>
        <v>0</v>
      </c>
    </row>
    <row r="16" spans="1:34" x14ac:dyDescent="0.25">
      <c r="A16" s="53" t="s">
        <v>142</v>
      </c>
      <c r="B16" s="238" t="s">
        <v>161</v>
      </c>
      <c r="C16" s="238"/>
      <c r="D16" s="223"/>
      <c r="E16" s="223"/>
      <c r="F16" s="223"/>
      <c r="G16" s="223"/>
      <c r="H16" s="223"/>
      <c r="I16" s="54">
        <f t="shared" si="0"/>
        <v>0</v>
      </c>
      <c r="K16" s="283">
        <f t="shared" si="1"/>
        <v>0</v>
      </c>
      <c r="L16" s="283">
        <f t="shared" si="2"/>
        <v>0</v>
      </c>
      <c r="M16" s="283">
        <f t="shared" si="3"/>
        <v>0</v>
      </c>
      <c r="N16" s="283">
        <f t="shared" si="4"/>
        <v>0</v>
      </c>
      <c r="P16" s="283">
        <f t="shared" si="5"/>
        <v>0</v>
      </c>
      <c r="Q16" s="283">
        <f t="shared" si="6"/>
        <v>0</v>
      </c>
      <c r="R16" s="283">
        <f t="shared" si="7"/>
        <v>0</v>
      </c>
      <c r="S16" s="334">
        <f t="shared" si="8"/>
        <v>0</v>
      </c>
      <c r="T16" s="281"/>
      <c r="U16" s="337">
        <f t="shared" si="9"/>
        <v>0</v>
      </c>
      <c r="V16" s="283">
        <f t="shared" si="10"/>
        <v>0</v>
      </c>
      <c r="W16" s="283">
        <f t="shared" si="11"/>
        <v>0</v>
      </c>
      <c r="X16" s="334">
        <f t="shared" si="12"/>
        <v>0</v>
      </c>
      <c r="Z16" s="283">
        <f t="shared" si="13"/>
        <v>0</v>
      </c>
      <c r="AA16" s="283">
        <f t="shared" si="14"/>
        <v>0</v>
      </c>
      <c r="AB16" s="283">
        <f t="shared" si="15"/>
        <v>0</v>
      </c>
      <c r="AC16" s="334">
        <f t="shared" si="16"/>
        <v>0</v>
      </c>
      <c r="AE16" s="283">
        <f t="shared" si="17"/>
        <v>0</v>
      </c>
      <c r="AF16" s="283">
        <f t="shared" si="18"/>
        <v>0</v>
      </c>
      <c r="AG16" s="283">
        <f t="shared" si="19"/>
        <v>0</v>
      </c>
      <c r="AH16" s="334">
        <f t="shared" si="20"/>
        <v>0</v>
      </c>
    </row>
    <row r="17" spans="1:34" x14ac:dyDescent="0.25">
      <c r="A17" s="53" t="s">
        <v>143</v>
      </c>
      <c r="B17" s="238" t="s">
        <v>161</v>
      </c>
      <c r="C17" s="238"/>
      <c r="D17" s="223"/>
      <c r="E17" s="223"/>
      <c r="F17" s="223"/>
      <c r="G17" s="223"/>
      <c r="H17" s="223"/>
      <c r="I17" s="54">
        <f t="shared" si="0"/>
        <v>0</v>
      </c>
      <c r="K17" s="283">
        <f t="shared" si="1"/>
        <v>0</v>
      </c>
      <c r="L17" s="283">
        <f t="shared" si="2"/>
        <v>0</v>
      </c>
      <c r="M17" s="283">
        <f t="shared" si="3"/>
        <v>0</v>
      </c>
      <c r="N17" s="283">
        <f t="shared" si="4"/>
        <v>0</v>
      </c>
      <c r="P17" s="283">
        <f t="shared" si="5"/>
        <v>0</v>
      </c>
      <c r="Q17" s="283">
        <f t="shared" si="6"/>
        <v>0</v>
      </c>
      <c r="R17" s="283">
        <f t="shared" si="7"/>
        <v>0</v>
      </c>
      <c r="S17" s="334">
        <f t="shared" si="8"/>
        <v>0</v>
      </c>
      <c r="T17" s="281"/>
      <c r="U17" s="337">
        <f t="shared" si="9"/>
        <v>0</v>
      </c>
      <c r="V17" s="283">
        <f t="shared" si="10"/>
        <v>0</v>
      </c>
      <c r="W17" s="283">
        <f t="shared" si="11"/>
        <v>0</v>
      </c>
      <c r="X17" s="334">
        <f t="shared" si="12"/>
        <v>0</v>
      </c>
      <c r="Z17" s="283">
        <f t="shared" si="13"/>
        <v>0</v>
      </c>
      <c r="AA17" s="283">
        <f t="shared" si="14"/>
        <v>0</v>
      </c>
      <c r="AB17" s="283">
        <f t="shared" si="15"/>
        <v>0</v>
      </c>
      <c r="AC17" s="334">
        <f t="shared" si="16"/>
        <v>0</v>
      </c>
      <c r="AE17" s="283">
        <f t="shared" si="17"/>
        <v>0</v>
      </c>
      <c r="AF17" s="283">
        <f t="shared" si="18"/>
        <v>0</v>
      </c>
      <c r="AG17" s="283">
        <f t="shared" si="19"/>
        <v>0</v>
      </c>
      <c r="AH17" s="334">
        <f t="shared" si="20"/>
        <v>0</v>
      </c>
    </row>
    <row r="18" spans="1:34" x14ac:dyDescent="0.25">
      <c r="A18" s="53" t="s">
        <v>144</v>
      </c>
      <c r="B18" s="238" t="s">
        <v>161</v>
      </c>
      <c r="C18" s="238"/>
      <c r="D18" s="223"/>
      <c r="E18" s="223"/>
      <c r="F18" s="223"/>
      <c r="G18" s="223"/>
      <c r="H18" s="223"/>
      <c r="I18" s="54">
        <f t="shared" si="0"/>
        <v>0</v>
      </c>
      <c r="K18" s="283">
        <f t="shared" si="1"/>
        <v>0</v>
      </c>
      <c r="L18" s="283">
        <f t="shared" si="2"/>
        <v>0</v>
      </c>
      <c r="M18" s="283">
        <f t="shared" si="3"/>
        <v>0</v>
      </c>
      <c r="N18" s="283">
        <f t="shared" si="4"/>
        <v>0</v>
      </c>
      <c r="P18" s="283">
        <f t="shared" si="5"/>
        <v>0</v>
      </c>
      <c r="Q18" s="283">
        <f t="shared" si="6"/>
        <v>0</v>
      </c>
      <c r="R18" s="283">
        <f t="shared" si="7"/>
        <v>0</v>
      </c>
      <c r="S18" s="334">
        <f t="shared" si="8"/>
        <v>0</v>
      </c>
      <c r="T18" s="281"/>
      <c r="U18" s="337">
        <f t="shared" si="9"/>
        <v>0</v>
      </c>
      <c r="V18" s="283">
        <f t="shared" si="10"/>
        <v>0</v>
      </c>
      <c r="W18" s="283">
        <f t="shared" si="11"/>
        <v>0</v>
      </c>
      <c r="X18" s="334">
        <f t="shared" si="12"/>
        <v>0</v>
      </c>
      <c r="Z18" s="283">
        <f t="shared" si="13"/>
        <v>0</v>
      </c>
      <c r="AA18" s="283">
        <f t="shared" si="14"/>
        <v>0</v>
      </c>
      <c r="AB18" s="283">
        <f t="shared" si="15"/>
        <v>0</v>
      </c>
      <c r="AC18" s="334">
        <f t="shared" si="16"/>
        <v>0</v>
      </c>
      <c r="AE18" s="283">
        <f t="shared" si="17"/>
        <v>0</v>
      </c>
      <c r="AF18" s="283">
        <f t="shared" si="18"/>
        <v>0</v>
      </c>
      <c r="AG18" s="283">
        <f t="shared" si="19"/>
        <v>0</v>
      </c>
      <c r="AH18" s="334">
        <f t="shared" si="20"/>
        <v>0</v>
      </c>
    </row>
    <row r="19" spans="1:34" x14ac:dyDescent="0.25">
      <c r="A19" s="53" t="s">
        <v>145</v>
      </c>
      <c r="B19" s="238" t="s">
        <v>161</v>
      </c>
      <c r="C19" s="238"/>
      <c r="D19" s="223"/>
      <c r="E19" s="223"/>
      <c r="F19" s="223"/>
      <c r="G19" s="223"/>
      <c r="H19" s="223"/>
      <c r="I19" s="54">
        <f t="shared" si="0"/>
        <v>0</v>
      </c>
      <c r="K19" s="283">
        <f t="shared" si="1"/>
        <v>0</v>
      </c>
      <c r="L19" s="283">
        <f t="shared" si="2"/>
        <v>0</v>
      </c>
      <c r="M19" s="283">
        <f t="shared" si="3"/>
        <v>0</v>
      </c>
      <c r="N19" s="283">
        <f t="shared" si="4"/>
        <v>0</v>
      </c>
      <c r="P19" s="283">
        <f t="shared" si="5"/>
        <v>0</v>
      </c>
      <c r="Q19" s="283">
        <f t="shared" si="6"/>
        <v>0</v>
      </c>
      <c r="R19" s="283">
        <f t="shared" si="7"/>
        <v>0</v>
      </c>
      <c r="S19" s="334">
        <f t="shared" si="8"/>
        <v>0</v>
      </c>
      <c r="T19" s="281"/>
      <c r="U19" s="337">
        <f t="shared" si="9"/>
        <v>0</v>
      </c>
      <c r="V19" s="283">
        <f t="shared" si="10"/>
        <v>0</v>
      </c>
      <c r="W19" s="283">
        <f t="shared" si="11"/>
        <v>0</v>
      </c>
      <c r="X19" s="334">
        <f t="shared" si="12"/>
        <v>0</v>
      </c>
      <c r="Z19" s="283">
        <f t="shared" si="13"/>
        <v>0</v>
      </c>
      <c r="AA19" s="283">
        <f t="shared" si="14"/>
        <v>0</v>
      </c>
      <c r="AB19" s="283">
        <f t="shared" si="15"/>
        <v>0</v>
      </c>
      <c r="AC19" s="334">
        <f t="shared" si="16"/>
        <v>0</v>
      </c>
      <c r="AE19" s="283">
        <f t="shared" si="17"/>
        <v>0</v>
      </c>
      <c r="AF19" s="283">
        <f t="shared" si="18"/>
        <v>0</v>
      </c>
      <c r="AG19" s="283">
        <f t="shared" si="19"/>
        <v>0</v>
      </c>
      <c r="AH19" s="334">
        <f t="shared" si="20"/>
        <v>0</v>
      </c>
    </row>
    <row r="20" spans="1:34" ht="15.75" thickBot="1" x14ac:dyDescent="0.3">
      <c r="A20" s="53" t="s">
        <v>146</v>
      </c>
      <c r="B20" s="238" t="s">
        <v>161</v>
      </c>
      <c r="C20" s="238"/>
      <c r="D20" s="223"/>
      <c r="E20" s="223"/>
      <c r="F20" s="223"/>
      <c r="G20" s="223"/>
      <c r="H20" s="223"/>
      <c r="I20" s="54">
        <f t="shared" si="0"/>
        <v>0</v>
      </c>
      <c r="K20" s="283">
        <f t="shared" si="1"/>
        <v>0</v>
      </c>
      <c r="L20" s="283">
        <f t="shared" si="2"/>
        <v>0</v>
      </c>
      <c r="M20" s="283">
        <f t="shared" si="3"/>
        <v>0</v>
      </c>
      <c r="N20" s="283">
        <f t="shared" si="4"/>
        <v>0</v>
      </c>
      <c r="P20" s="283">
        <f t="shared" si="5"/>
        <v>0</v>
      </c>
      <c r="Q20" s="283">
        <f t="shared" si="6"/>
        <v>0</v>
      </c>
      <c r="R20" s="283">
        <f t="shared" si="7"/>
        <v>0</v>
      </c>
      <c r="S20" s="334">
        <f t="shared" si="8"/>
        <v>0</v>
      </c>
      <c r="T20" s="281"/>
      <c r="U20" s="337">
        <f t="shared" si="9"/>
        <v>0</v>
      </c>
      <c r="V20" s="283">
        <f t="shared" si="10"/>
        <v>0</v>
      </c>
      <c r="W20" s="283">
        <f t="shared" si="11"/>
        <v>0</v>
      </c>
      <c r="X20" s="334">
        <f t="shared" si="12"/>
        <v>0</v>
      </c>
      <c r="Z20" s="283">
        <f t="shared" si="13"/>
        <v>0</v>
      </c>
      <c r="AA20" s="283">
        <f t="shared" si="14"/>
        <v>0</v>
      </c>
      <c r="AB20" s="283">
        <f t="shared" si="15"/>
        <v>0</v>
      </c>
      <c r="AC20" s="334">
        <f t="shared" si="16"/>
        <v>0</v>
      </c>
      <c r="AE20" s="283">
        <f t="shared" si="17"/>
        <v>0</v>
      </c>
      <c r="AF20" s="283">
        <f t="shared" si="18"/>
        <v>0</v>
      </c>
      <c r="AG20" s="283">
        <f t="shared" si="19"/>
        <v>0</v>
      </c>
      <c r="AH20" s="334">
        <f t="shared" si="20"/>
        <v>0</v>
      </c>
    </row>
    <row r="21" spans="1:34" ht="15.75" thickBot="1" x14ac:dyDescent="0.3">
      <c r="A21" s="56" t="s">
        <v>432</v>
      </c>
      <c r="B21" s="256"/>
      <c r="C21" s="121"/>
      <c r="D21" s="86">
        <f>SUM(D9:D20)</f>
        <v>0</v>
      </c>
      <c r="E21" s="86">
        <f t="shared" ref="E21:I21" si="21">SUM(E9:E20)</f>
        <v>0</v>
      </c>
      <c r="F21" s="86">
        <f t="shared" si="21"/>
        <v>0</v>
      </c>
      <c r="G21" s="86">
        <f t="shared" si="21"/>
        <v>0</v>
      </c>
      <c r="H21" s="86">
        <f>SUM(H9:H20)</f>
        <v>0</v>
      </c>
      <c r="I21" s="55">
        <f t="shared" si="21"/>
        <v>0</v>
      </c>
      <c r="K21" s="323">
        <f>SUM(K9:K20)</f>
        <v>0</v>
      </c>
      <c r="L21" s="323">
        <f t="shared" ref="L21" si="22">SUM(L9:L20)</f>
        <v>0</v>
      </c>
      <c r="M21" s="323">
        <f>SUM(M9:M20)</f>
        <v>0</v>
      </c>
      <c r="N21" s="323">
        <f>SUM(N9:N20)</f>
        <v>0</v>
      </c>
      <c r="P21" s="323">
        <f>SUM(P9:P20)</f>
        <v>0</v>
      </c>
      <c r="Q21" s="323">
        <f t="shared" ref="Q21" si="23">SUM(Q9:Q20)</f>
        <v>0</v>
      </c>
      <c r="R21" s="323">
        <f>SUM(R9:R20)</f>
        <v>0</v>
      </c>
      <c r="S21" s="335">
        <f>SUM(S9:S20)</f>
        <v>0</v>
      </c>
      <c r="T21" s="281"/>
      <c r="U21" s="338">
        <f>SUM(U9:U20)</f>
        <v>0</v>
      </c>
      <c r="V21" s="323">
        <f t="shared" ref="V21" si="24">SUM(V9:V20)</f>
        <v>0</v>
      </c>
      <c r="W21" s="323">
        <f>SUM(W9:W20)</f>
        <v>0</v>
      </c>
      <c r="X21" s="335">
        <f>SUM(X9:X20)</f>
        <v>0</v>
      </c>
      <c r="Z21" s="323">
        <f>SUM(Z9:Z20)</f>
        <v>0</v>
      </c>
      <c r="AA21" s="323">
        <f t="shared" ref="AA21" si="25">SUM(AA9:AA20)</f>
        <v>0</v>
      </c>
      <c r="AB21" s="323">
        <f>SUM(AB9:AB20)</f>
        <v>0</v>
      </c>
      <c r="AC21" s="335">
        <f>SUM(AC9:AC20)</f>
        <v>0</v>
      </c>
      <c r="AE21" s="323">
        <f>SUM(AE9:AE20)</f>
        <v>0</v>
      </c>
      <c r="AF21" s="323">
        <f t="shared" ref="AF21" si="26">SUM(AF9:AF20)</f>
        <v>0</v>
      </c>
      <c r="AG21" s="323">
        <f>SUM(AG9:AG20)</f>
        <v>0</v>
      </c>
      <c r="AH21" s="335">
        <f>SUM(AH9:AH20)</f>
        <v>0</v>
      </c>
    </row>
    <row r="22" spans="1:34" x14ac:dyDescent="0.25">
      <c r="K22" s="321"/>
      <c r="L22" s="321"/>
      <c r="M22" s="321"/>
      <c r="N22" s="321"/>
      <c r="S22" s="321"/>
      <c r="T22" s="321"/>
    </row>
    <row r="23" spans="1:34" x14ac:dyDescent="0.25">
      <c r="K23" s="321"/>
      <c r="L23" s="321"/>
      <c r="M23" s="321"/>
      <c r="N23" s="321"/>
      <c r="S23" s="321"/>
      <c r="T23" s="321"/>
    </row>
    <row r="24" spans="1:34" x14ac:dyDescent="0.25">
      <c r="K24" s="321"/>
      <c r="L24" s="321"/>
      <c r="M24" s="321"/>
      <c r="N24" s="321"/>
      <c r="S24" s="321"/>
      <c r="T24" s="321"/>
    </row>
  </sheetData>
  <sheetProtection algorithmName="SHA-512" hashValue="inPxloaYsgvWf0eahhPhv8EW6+H2gZcIZDycomSuhi64283luTsQYYuuhraIDsjesZH374cJASpTOOj8v3SBEA==" saltValue="lqS4cZNS90tdt8BSamMvNA==" spinCount="100000" sheet="1" objects="1" scenarios="1"/>
  <dataValidations count="1">
    <dataValidation allowBlank="1" showInputMessage="1" showErrorMessage="1" promptTitle="DO NOT INPUT DATA!" prompt="These cells are auto-populated. Do not enter data. " sqref="D21:I21 I9:I21" xr:uid="{85216D41-09F3-4776-BEDB-B1A05F5C6A30}"/>
  </dataValidations>
  <pageMargins left="0.70866141732283472" right="0.70866141732283472" top="0.74803149606299213" bottom="0.74803149606299213" header="0.31496062992125984" footer="0.31496062992125984"/>
  <pageSetup paperSize="9" scale="63" orientation="portrait" horizontalDpi="4294967293"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992218E-560F-42F1-81FD-D1F2FB6F5789}">
          <x14:formula1>
            <xm:f>'All job positions.'!$G$116:$G$119</xm:f>
          </x14:formula1>
          <xm:sqref>AE7 P7 U7 Z7</xm:sqref>
        </x14:dataValidation>
        <x14:dataValidation type="list" allowBlank="1" showInputMessage="1" showErrorMessage="1" xr:uid="{85F38C47-3E40-4644-B928-6F069D12AFAB}">
          <x14:formula1>
            <xm:f>'All job positions.'!$G$116:$G$120</xm:f>
          </x14:formula1>
          <xm:sqref>B9:B20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DFCF-7F58-4D9C-8DCF-14F485A18AD3}">
  <sheetPr>
    <tabColor rgb="FF00B050"/>
    <pageSetUpPr fitToPage="1"/>
  </sheetPr>
  <dimension ref="A1:I33"/>
  <sheetViews>
    <sheetView view="pageBreakPreview" topLeftCell="A5" zoomScaleNormal="100" zoomScaleSheetLayoutView="100" workbookViewId="0">
      <selection activeCell="F12" sqref="F12"/>
    </sheetView>
  </sheetViews>
  <sheetFormatPr defaultRowHeight="15" x14ac:dyDescent="0.25"/>
  <cols>
    <col min="1" max="1" width="31.5703125" customWidth="1"/>
    <col min="2" max="2" width="24.7109375" customWidth="1"/>
    <col min="3" max="3" width="72.85546875" customWidth="1"/>
    <col min="4" max="8" width="12.42578125" bestFit="1" customWidth="1"/>
  </cols>
  <sheetData>
    <row r="1" spans="1:9" ht="18.75" x14ac:dyDescent="0.3">
      <c r="A1" s="115" t="s">
        <v>428</v>
      </c>
      <c r="B1" s="115"/>
      <c r="C1" s="115"/>
      <c r="D1" s="112"/>
      <c r="E1" s="112"/>
      <c r="F1" s="112"/>
      <c r="G1" s="112"/>
      <c r="H1" s="112"/>
      <c r="I1" s="112"/>
    </row>
    <row r="2" spans="1:9" ht="18.75" x14ac:dyDescent="0.3">
      <c r="A2" s="116" t="s">
        <v>264</v>
      </c>
      <c r="B2" s="116"/>
      <c r="C2" s="119"/>
      <c r="D2" s="112"/>
      <c r="E2" s="112"/>
      <c r="F2" s="112"/>
      <c r="G2" s="112"/>
      <c r="H2" s="112"/>
      <c r="I2" s="112"/>
    </row>
    <row r="3" spans="1:9" ht="19.5" thickBot="1" x14ac:dyDescent="0.35">
      <c r="A3" s="116" t="s">
        <v>377</v>
      </c>
      <c r="B3" s="116"/>
      <c r="C3" s="112"/>
      <c r="D3" s="112"/>
      <c r="E3" s="112"/>
      <c r="F3" s="112"/>
      <c r="G3" s="112"/>
      <c r="H3" s="112"/>
      <c r="I3" s="112"/>
    </row>
    <row r="4" spans="1:9" x14ac:dyDescent="0.25">
      <c r="A4" s="108" t="s">
        <v>428</v>
      </c>
      <c r="B4" s="72"/>
      <c r="C4" s="75"/>
      <c r="D4" s="6" t="s">
        <v>108</v>
      </c>
      <c r="E4" s="6" t="s">
        <v>109</v>
      </c>
      <c r="F4" s="6" t="s">
        <v>110</v>
      </c>
      <c r="G4" s="6" t="s">
        <v>111</v>
      </c>
      <c r="H4" s="6" t="s">
        <v>193</v>
      </c>
      <c r="I4" s="57"/>
    </row>
    <row r="5" spans="1:9" x14ac:dyDescent="0.25">
      <c r="A5" s="53"/>
      <c r="D5" s="107" t="str">
        <f>+'3.'!D5</f>
        <v>2024/2025</v>
      </c>
      <c r="E5" s="107" t="str">
        <f>+'3.'!E5</f>
        <v>2025/2026</v>
      </c>
      <c r="F5" s="107" t="str">
        <f>+'3.'!F5</f>
        <v>2026/2027</v>
      </c>
      <c r="G5" s="107" t="str">
        <f>+'3.'!G5</f>
        <v>2027/2028</v>
      </c>
      <c r="H5" s="107" t="str">
        <f>+'3.'!H5</f>
        <v>2028/2029</v>
      </c>
      <c r="I5" s="59" t="s">
        <v>12</v>
      </c>
    </row>
    <row r="6" spans="1:9" x14ac:dyDescent="0.25">
      <c r="A6" s="53"/>
      <c r="D6" s="3" t="s">
        <v>243</v>
      </c>
      <c r="E6" s="3" t="s">
        <v>243</v>
      </c>
      <c r="F6" s="3" t="s">
        <v>243</v>
      </c>
      <c r="G6" s="3" t="s">
        <v>243</v>
      </c>
      <c r="H6" s="3" t="s">
        <v>243</v>
      </c>
      <c r="I6" s="59"/>
    </row>
    <row r="7" spans="1:9" x14ac:dyDescent="0.25">
      <c r="A7" s="61"/>
      <c r="B7" s="43"/>
      <c r="C7" s="43"/>
      <c r="D7" s="44" t="s">
        <v>5</v>
      </c>
      <c r="E7" s="44" t="s">
        <v>5</v>
      </c>
      <c r="F7" s="44" t="s">
        <v>5</v>
      </c>
      <c r="G7" s="44" t="s">
        <v>5</v>
      </c>
      <c r="H7" s="44" t="s">
        <v>5</v>
      </c>
      <c r="I7" s="120" t="s">
        <v>6</v>
      </c>
    </row>
    <row r="8" spans="1:9" x14ac:dyDescent="0.25">
      <c r="A8" s="263" t="s">
        <v>434</v>
      </c>
      <c r="B8" s="263" t="s">
        <v>455</v>
      </c>
      <c r="C8" s="263" t="s">
        <v>435</v>
      </c>
      <c r="D8" s="3"/>
      <c r="E8" s="3"/>
      <c r="F8" s="3"/>
      <c r="G8" s="3"/>
      <c r="H8" s="3"/>
      <c r="I8" s="120"/>
    </row>
    <row r="9" spans="1:9" ht="14.25" customHeight="1" x14ac:dyDescent="0.25">
      <c r="A9" s="264" t="s">
        <v>385</v>
      </c>
      <c r="B9" s="264" t="s">
        <v>457</v>
      </c>
      <c r="C9" s="238"/>
      <c r="D9" s="261"/>
      <c r="E9" s="261"/>
      <c r="F9" s="261"/>
      <c r="G9" s="261"/>
      <c r="H9" s="261"/>
      <c r="I9" s="54">
        <f>SUM(D9:H9)</f>
        <v>0</v>
      </c>
    </row>
    <row r="10" spans="1:9" x14ac:dyDescent="0.25">
      <c r="A10" s="264" t="s">
        <v>194</v>
      </c>
      <c r="B10" s="264" t="s">
        <v>457</v>
      </c>
      <c r="C10" s="238"/>
      <c r="D10" s="261"/>
      <c r="E10" s="223"/>
      <c r="F10" s="223"/>
      <c r="G10" s="223"/>
      <c r="H10" s="223"/>
      <c r="I10" s="54">
        <f t="shared" ref="I10:I32" si="0">SUM(D10:H10)</f>
        <v>0</v>
      </c>
    </row>
    <row r="11" spans="1:9" x14ac:dyDescent="0.25">
      <c r="A11" s="264" t="s">
        <v>194</v>
      </c>
      <c r="B11" s="264" t="s">
        <v>278</v>
      </c>
      <c r="C11" s="238"/>
      <c r="D11" s="261"/>
      <c r="E11" s="223"/>
      <c r="F11" s="223"/>
      <c r="G11" s="223"/>
      <c r="H11" s="223"/>
      <c r="I11" s="54">
        <f t="shared" si="0"/>
        <v>0</v>
      </c>
    </row>
    <row r="12" spans="1:9" x14ac:dyDescent="0.25">
      <c r="A12" s="264" t="s">
        <v>385</v>
      </c>
      <c r="B12" s="264" t="s">
        <v>455</v>
      </c>
      <c r="C12" s="238"/>
      <c r="D12" s="261"/>
      <c r="E12" s="223"/>
      <c r="F12" s="223"/>
      <c r="G12" s="223"/>
      <c r="H12" s="223"/>
      <c r="I12" s="54">
        <f t="shared" si="0"/>
        <v>0</v>
      </c>
    </row>
    <row r="13" spans="1:9" x14ac:dyDescent="0.25">
      <c r="A13" s="264" t="s">
        <v>454</v>
      </c>
      <c r="B13" s="264" t="s">
        <v>455</v>
      </c>
      <c r="C13" s="238"/>
      <c r="D13" s="261"/>
      <c r="E13" s="223"/>
      <c r="F13" s="223"/>
      <c r="G13" s="223"/>
      <c r="H13" s="223"/>
      <c r="I13" s="54">
        <f t="shared" si="0"/>
        <v>0</v>
      </c>
    </row>
    <row r="14" spans="1:9" x14ac:dyDescent="0.25">
      <c r="A14" s="264" t="s">
        <v>454</v>
      </c>
      <c r="B14" s="264" t="s">
        <v>455</v>
      </c>
      <c r="C14" s="238"/>
      <c r="D14" s="261"/>
      <c r="E14" s="223"/>
      <c r="F14" s="223"/>
      <c r="G14" s="223"/>
      <c r="H14" s="223"/>
      <c r="I14" s="54">
        <f>SUM(D14:H14)</f>
        <v>0</v>
      </c>
    </row>
    <row r="15" spans="1:9" x14ac:dyDescent="0.25">
      <c r="A15" s="264" t="s">
        <v>454</v>
      </c>
      <c r="B15" s="264" t="s">
        <v>455</v>
      </c>
      <c r="C15" s="238"/>
      <c r="D15" s="261"/>
      <c r="E15" s="223"/>
      <c r="F15" s="223"/>
      <c r="G15" s="223"/>
      <c r="H15" s="223"/>
      <c r="I15" s="54">
        <f t="shared" si="0"/>
        <v>0</v>
      </c>
    </row>
    <row r="16" spans="1:9" x14ac:dyDescent="0.25">
      <c r="A16" s="264" t="s">
        <v>454</v>
      </c>
      <c r="B16" s="264" t="s">
        <v>455</v>
      </c>
      <c r="C16" s="238"/>
      <c r="D16" s="261"/>
      <c r="E16" s="223"/>
      <c r="F16" s="223"/>
      <c r="G16" s="223"/>
      <c r="H16" s="223"/>
      <c r="I16" s="54">
        <f t="shared" si="0"/>
        <v>0</v>
      </c>
    </row>
    <row r="17" spans="1:9" x14ac:dyDescent="0.25">
      <c r="A17" s="264" t="s">
        <v>454</v>
      </c>
      <c r="B17" s="264" t="s">
        <v>455</v>
      </c>
      <c r="C17" s="238"/>
      <c r="D17" s="261"/>
      <c r="E17" s="223"/>
      <c r="F17" s="223"/>
      <c r="G17" s="223"/>
      <c r="H17" s="223"/>
      <c r="I17" s="54">
        <f t="shared" si="0"/>
        <v>0</v>
      </c>
    </row>
    <row r="18" spans="1:9" x14ac:dyDescent="0.25">
      <c r="A18" s="264" t="s">
        <v>454</v>
      </c>
      <c r="B18" s="264" t="s">
        <v>455</v>
      </c>
      <c r="C18" s="238"/>
      <c r="D18" s="261"/>
      <c r="E18" s="223"/>
      <c r="F18" s="223"/>
      <c r="G18" s="223"/>
      <c r="H18" s="223"/>
      <c r="I18" s="54">
        <f t="shared" si="0"/>
        <v>0</v>
      </c>
    </row>
    <row r="19" spans="1:9" x14ac:dyDescent="0.25">
      <c r="A19" s="264" t="s">
        <v>454</v>
      </c>
      <c r="B19" s="264" t="s">
        <v>455</v>
      </c>
      <c r="C19" s="238"/>
      <c r="D19" s="261"/>
      <c r="E19" s="223"/>
      <c r="F19" s="223"/>
      <c r="G19" s="223"/>
      <c r="H19" s="223"/>
      <c r="I19" s="54">
        <f t="shared" si="0"/>
        <v>0</v>
      </c>
    </row>
    <row r="20" spans="1:9" x14ac:dyDescent="0.25">
      <c r="A20" s="264" t="s">
        <v>454</v>
      </c>
      <c r="B20" s="264" t="s">
        <v>455</v>
      </c>
      <c r="C20" s="238"/>
      <c r="D20" s="261"/>
      <c r="E20" s="223"/>
      <c r="F20" s="223"/>
      <c r="G20" s="223"/>
      <c r="H20" s="223"/>
      <c r="I20" s="54">
        <f t="shared" si="0"/>
        <v>0</v>
      </c>
    </row>
    <row r="21" spans="1:9" x14ac:dyDescent="0.25">
      <c r="A21" s="264" t="s">
        <v>454</v>
      </c>
      <c r="B21" s="264" t="s">
        <v>455</v>
      </c>
      <c r="C21" s="238"/>
      <c r="D21" s="261"/>
      <c r="E21" s="223"/>
      <c r="F21" s="223"/>
      <c r="G21" s="223"/>
      <c r="H21" s="223"/>
      <c r="I21" s="54">
        <f t="shared" si="0"/>
        <v>0</v>
      </c>
    </row>
    <row r="22" spans="1:9" x14ac:dyDescent="0.25">
      <c r="A22" s="264" t="s">
        <v>454</v>
      </c>
      <c r="B22" s="264" t="s">
        <v>455</v>
      </c>
      <c r="C22" s="238"/>
      <c r="D22" s="261"/>
      <c r="E22" s="223"/>
      <c r="F22" s="223"/>
      <c r="G22" s="223"/>
      <c r="H22" s="223"/>
      <c r="I22" s="54">
        <f t="shared" si="0"/>
        <v>0</v>
      </c>
    </row>
    <row r="23" spans="1:9" x14ac:dyDescent="0.25">
      <c r="A23" s="264" t="s">
        <v>454</v>
      </c>
      <c r="B23" s="264" t="s">
        <v>455</v>
      </c>
      <c r="C23" s="238"/>
      <c r="D23" s="261"/>
      <c r="E23" s="223"/>
      <c r="F23" s="223"/>
      <c r="G23" s="223"/>
      <c r="H23" s="223"/>
      <c r="I23" s="54">
        <f t="shared" si="0"/>
        <v>0</v>
      </c>
    </row>
    <row r="24" spans="1:9" x14ac:dyDescent="0.25">
      <c r="A24" s="264" t="s">
        <v>454</v>
      </c>
      <c r="B24" s="264" t="s">
        <v>455</v>
      </c>
      <c r="C24" s="238"/>
      <c r="D24" s="261"/>
      <c r="E24" s="223"/>
      <c r="F24" s="223"/>
      <c r="G24" s="223"/>
      <c r="H24" s="223"/>
      <c r="I24" s="54">
        <f t="shared" si="0"/>
        <v>0</v>
      </c>
    </row>
    <row r="25" spans="1:9" x14ac:dyDescent="0.25">
      <c r="A25" s="264" t="s">
        <v>454</v>
      </c>
      <c r="B25" s="264" t="s">
        <v>455</v>
      </c>
      <c r="C25" s="238"/>
      <c r="D25" s="261"/>
      <c r="E25" s="223"/>
      <c r="F25" s="223"/>
      <c r="G25" s="223"/>
      <c r="H25" s="223"/>
      <c r="I25" s="54">
        <f t="shared" si="0"/>
        <v>0</v>
      </c>
    </row>
    <row r="26" spans="1:9" x14ac:dyDescent="0.25">
      <c r="A26" s="264" t="s">
        <v>454</v>
      </c>
      <c r="B26" s="264" t="s">
        <v>455</v>
      </c>
      <c r="C26" s="238"/>
      <c r="D26" s="261"/>
      <c r="E26" s="223"/>
      <c r="F26" s="223"/>
      <c r="G26" s="223"/>
      <c r="H26" s="223"/>
      <c r="I26" s="54">
        <f t="shared" si="0"/>
        <v>0</v>
      </c>
    </row>
    <row r="27" spans="1:9" x14ac:dyDescent="0.25">
      <c r="A27" s="264" t="s">
        <v>454</v>
      </c>
      <c r="B27" s="264" t="s">
        <v>455</v>
      </c>
      <c r="C27" s="238"/>
      <c r="D27" s="261"/>
      <c r="E27" s="223"/>
      <c r="F27" s="223"/>
      <c r="G27" s="223"/>
      <c r="H27" s="223"/>
      <c r="I27" s="54">
        <f t="shared" si="0"/>
        <v>0</v>
      </c>
    </row>
    <row r="28" spans="1:9" x14ac:dyDescent="0.25">
      <c r="A28" s="264" t="s">
        <v>454</v>
      </c>
      <c r="B28" s="264" t="s">
        <v>455</v>
      </c>
      <c r="C28" s="238"/>
      <c r="D28" s="261"/>
      <c r="E28" s="223"/>
      <c r="F28" s="223"/>
      <c r="G28" s="223"/>
      <c r="H28" s="223"/>
      <c r="I28" s="54">
        <f t="shared" si="0"/>
        <v>0</v>
      </c>
    </row>
    <row r="29" spans="1:9" x14ac:dyDescent="0.25">
      <c r="A29" s="264" t="s">
        <v>454</v>
      </c>
      <c r="B29" s="264" t="s">
        <v>455</v>
      </c>
      <c r="C29" s="238"/>
      <c r="D29" s="261"/>
      <c r="E29" s="223"/>
      <c r="F29" s="223"/>
      <c r="G29" s="223"/>
      <c r="H29" s="223"/>
      <c r="I29" s="54">
        <f t="shared" si="0"/>
        <v>0</v>
      </c>
    </row>
    <row r="30" spans="1:9" x14ac:dyDescent="0.25">
      <c r="A30" s="264" t="s">
        <v>454</v>
      </c>
      <c r="B30" s="264" t="s">
        <v>455</v>
      </c>
      <c r="C30" s="238"/>
      <c r="D30" s="261"/>
      <c r="E30" s="223"/>
      <c r="F30" s="223"/>
      <c r="G30" s="223"/>
      <c r="H30" s="223"/>
      <c r="I30" s="54">
        <f t="shared" si="0"/>
        <v>0</v>
      </c>
    </row>
    <row r="31" spans="1:9" x14ac:dyDescent="0.25">
      <c r="A31" s="264" t="s">
        <v>454</v>
      </c>
      <c r="B31" s="264" t="s">
        <v>455</v>
      </c>
      <c r="C31" s="238"/>
      <c r="D31" s="261"/>
      <c r="E31" s="223"/>
      <c r="F31" s="223"/>
      <c r="G31" s="223"/>
      <c r="H31" s="223"/>
      <c r="I31" s="54">
        <f t="shared" si="0"/>
        <v>0</v>
      </c>
    </row>
    <row r="32" spans="1:9" x14ac:dyDescent="0.25">
      <c r="A32" s="264" t="s">
        <v>454</v>
      </c>
      <c r="B32" s="264" t="s">
        <v>455</v>
      </c>
      <c r="C32" s="238"/>
      <c r="D32" s="261"/>
      <c r="E32" s="223"/>
      <c r="F32" s="223"/>
      <c r="G32" s="223"/>
      <c r="H32" s="223"/>
      <c r="I32" s="54">
        <f t="shared" si="0"/>
        <v>0</v>
      </c>
    </row>
    <row r="33" spans="1:9" ht="15.75" thickBot="1" x14ac:dyDescent="0.3">
      <c r="A33" s="74" t="s">
        <v>433</v>
      </c>
      <c r="B33" s="256"/>
      <c r="C33" s="262"/>
      <c r="D33" s="86">
        <f>SUM(D9:D32)</f>
        <v>0</v>
      </c>
      <c r="E33" s="86">
        <f t="shared" ref="E33:H33" si="1">SUM(E9:E32)</f>
        <v>0</v>
      </c>
      <c r="F33" s="86">
        <f t="shared" si="1"/>
        <v>0</v>
      </c>
      <c r="G33" s="86">
        <f t="shared" si="1"/>
        <v>0</v>
      </c>
      <c r="H33" s="86">
        <f t="shared" si="1"/>
        <v>0</v>
      </c>
      <c r="I33" s="55">
        <f>SUM(I9:I32)</f>
        <v>0</v>
      </c>
    </row>
  </sheetData>
  <sheetProtection algorithmName="SHA-512" hashValue="sdDBQYf0uRFRjauj+qFAOvSNvISbP5JvfTw1aOh820CxTPjiee3hqwn2Tbg7cjhRKOepIChGVXn4LmaQSe6fkw==" saltValue="jqa/z3oWC16zawDI2DfmvQ==" spinCount="100000" sheet="1" objects="1" scenarios="1"/>
  <dataValidations disablePrompts="1" count="1">
    <dataValidation allowBlank="1" showInputMessage="1" showErrorMessage="1" promptTitle="DO NOT INPUT DATA!" prompt="These cells are auto-populated. Do not enter data. " sqref="D33:I33 I9:I33" xr:uid="{D0F23186-7A10-4156-9048-7CD2ABCEA68E}"/>
  </dataValidations>
  <pageMargins left="0.70866141732283472" right="0.70866141732283472" top="0.74803149606299213" bottom="0.74803149606299213" header="0.31496062992125984" footer="0.31496062992125984"/>
  <pageSetup paperSize="9" scale="43" orientation="portrait" horizontalDpi="4294967293" verticalDpi="120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742FC40-1146-4F88-A3DF-F5AF2D015200}">
          <x14:formula1>
            <xm:f>'All job positions.'!$E$122:$E$146</xm:f>
          </x14:formula1>
          <xm:sqref>A9:A32</xm:sqref>
        </x14:dataValidation>
        <x14:dataValidation type="list" allowBlank="1" showInputMessage="1" showErrorMessage="1" xr:uid="{6923B3C8-271F-4E98-A54B-EE7CFC151F15}">
          <x14:formula1>
            <xm:f>'All job positions.'!$E$157:$E$162</xm:f>
          </x14:formula1>
          <xm:sqref>B9:B32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E668-55BD-44BF-8AAE-CA1167006D2D}">
  <sheetPr codeName="Sheet12"/>
  <dimension ref="A1:B2"/>
  <sheetViews>
    <sheetView workbookViewId="0"/>
  </sheetViews>
  <sheetFormatPr defaultRowHeight="15" x14ac:dyDescent="0.25"/>
  <cols>
    <col min="1" max="1" width="20.42578125" bestFit="1" customWidth="1"/>
  </cols>
  <sheetData>
    <row r="1" spans="1:2" x14ac:dyDescent="0.25">
      <c r="A1" s="46" t="s">
        <v>179</v>
      </c>
      <c r="B1">
        <v>3</v>
      </c>
    </row>
    <row r="2" spans="1:2" x14ac:dyDescent="0.25">
      <c r="A2" s="47" t="s">
        <v>180</v>
      </c>
      <c r="B2">
        <v>5</v>
      </c>
    </row>
  </sheetData>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EA8A-E5F8-4AD7-BA4E-136A87F99738}">
  <sheetPr>
    <tabColor rgb="FF00B050"/>
    <pageSetUpPr fitToPage="1"/>
  </sheetPr>
  <dimension ref="A1:H9"/>
  <sheetViews>
    <sheetView view="pageBreakPreview" zoomScaleNormal="100" zoomScaleSheetLayoutView="100" workbookViewId="0">
      <selection activeCell="B4" sqref="B4"/>
    </sheetView>
  </sheetViews>
  <sheetFormatPr defaultRowHeight="15" x14ac:dyDescent="0.25"/>
  <cols>
    <col min="1" max="1" width="33.5703125" customWidth="1"/>
    <col min="2" max="2" width="41.42578125" customWidth="1"/>
    <col min="3" max="6" width="14" bestFit="1" customWidth="1"/>
    <col min="7" max="7" width="14" customWidth="1"/>
    <col min="8" max="8" width="12.42578125" bestFit="1" customWidth="1"/>
  </cols>
  <sheetData>
    <row r="1" spans="1:8" s="232" customFormat="1" ht="18.75" x14ac:dyDescent="0.3">
      <c r="A1" s="233" t="s">
        <v>436</v>
      </c>
      <c r="B1" s="234"/>
      <c r="C1" s="235"/>
      <c r="D1" s="234"/>
      <c r="E1" s="234"/>
      <c r="F1" s="234"/>
      <c r="G1" s="234"/>
      <c r="H1" s="234"/>
    </row>
    <row r="2" spans="1:8" s="232" customFormat="1" ht="18.75" x14ac:dyDescent="0.3">
      <c r="A2" s="236"/>
      <c r="B2" s="234"/>
      <c r="C2" s="235"/>
      <c r="D2" s="234"/>
      <c r="E2" s="234"/>
      <c r="F2" s="234"/>
      <c r="G2" s="234"/>
      <c r="H2" s="234"/>
    </row>
    <row r="3" spans="1:8" s="232" customFormat="1" ht="18.75" x14ac:dyDescent="0.3">
      <c r="A3" s="241" t="s">
        <v>446</v>
      </c>
      <c r="B3" s="233" t="s">
        <v>437</v>
      </c>
      <c r="C3" s="235"/>
      <c r="D3" s="234"/>
      <c r="E3" s="234"/>
      <c r="F3" s="234"/>
      <c r="G3" s="234"/>
      <c r="H3" s="234"/>
    </row>
    <row r="4" spans="1:8" s="232" customFormat="1" ht="18.75" x14ac:dyDescent="0.3">
      <c r="A4" s="233"/>
      <c r="B4" s="242" t="s">
        <v>440</v>
      </c>
      <c r="C4" s="234"/>
      <c r="D4" s="234"/>
      <c r="E4" s="234"/>
      <c r="F4" s="234"/>
      <c r="G4" s="234"/>
      <c r="H4" s="234"/>
    </row>
    <row r="5" spans="1:8" s="232" customFormat="1" ht="18.75" x14ac:dyDescent="0.3">
      <c r="A5" s="233" t="s">
        <v>442</v>
      </c>
      <c r="B5" s="243">
        <f>IFERROR(VLOOKUP(B4,Table23[#All],2,0),"25%")</f>
        <v>0.3</v>
      </c>
      <c r="C5" s="234"/>
      <c r="D5" s="234"/>
      <c r="E5" s="234"/>
      <c r="F5" s="234"/>
      <c r="G5" s="234"/>
      <c r="H5" s="234"/>
    </row>
    <row r="6" spans="1:8" s="232" customFormat="1" x14ac:dyDescent="0.25">
      <c r="A6" s="237"/>
      <c r="B6" s="244"/>
      <c r="C6" s="234"/>
      <c r="D6" s="234"/>
      <c r="E6" s="234"/>
      <c r="F6" s="234"/>
      <c r="G6" s="234"/>
      <c r="H6" s="234"/>
    </row>
    <row r="7" spans="1:8" s="232" customFormat="1" x14ac:dyDescent="0.25">
      <c r="A7" s="237"/>
      <c r="B7" s="234"/>
      <c r="C7" s="234"/>
      <c r="D7" s="234"/>
      <c r="E7" s="234"/>
      <c r="F7" s="234"/>
      <c r="G7" s="234"/>
      <c r="H7" s="234"/>
    </row>
    <row r="8" spans="1:8" s="232" customFormat="1" x14ac:dyDescent="0.25">
      <c r="A8" s="237"/>
      <c r="B8" s="234"/>
      <c r="C8" s="234"/>
      <c r="D8" s="234"/>
      <c r="E8" s="234"/>
      <c r="F8" s="234"/>
      <c r="G8" s="234"/>
      <c r="H8" s="234"/>
    </row>
    <row r="9" spans="1:8" s="232" customFormat="1" x14ac:dyDescent="0.25">
      <c r="A9" s="234"/>
      <c r="B9" s="234"/>
      <c r="C9" s="234"/>
      <c r="D9" s="234"/>
      <c r="E9" s="234"/>
      <c r="F9" s="234"/>
      <c r="G9" s="234"/>
      <c r="H9" s="234"/>
    </row>
  </sheetData>
  <sheetProtection algorithmName="SHA-512" hashValue="5THm7xCOYlb0cqkzgNm+EFR4BnV3np7TXhL3nFSXPN0FeskV9EPh3hwO53nLQSeQP2kZ2nkUNpS7AqdNDJjDWQ==" saltValue="peoUzjgNbMjmTYJURRI4qw==" spinCount="100000" sheet="1" objects="1"/>
  <pageMargins left="0.70866141732283472" right="0.70866141732283472" top="0.74803149606299213" bottom="0.74803149606299213" header="0.31496062992125984" footer="0.31496062992125984"/>
  <pageSetup scale="87"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A0FD53-B8E5-4D3E-9DE1-55E18833209C}">
          <x14:formula1>
            <xm:f>'All job positions.'!$G$109:$G$112</xm:f>
          </x14:formula1>
          <xm:sqref>B4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F464-355A-43B6-8C59-32749A42312E}">
  <sheetPr>
    <tabColor rgb="FF00B050"/>
  </sheetPr>
  <dimension ref="A1:B1"/>
  <sheetViews>
    <sheetView workbookViewId="0">
      <selection activeCell="A22" sqref="A22"/>
    </sheetView>
  </sheetViews>
  <sheetFormatPr defaultRowHeight="15" x14ac:dyDescent="0.25"/>
  <sheetData>
    <row r="1" spans="1:2" ht="21" x14ac:dyDescent="0.35">
      <c r="A1" s="205" t="s">
        <v>447</v>
      </c>
      <c r="B1" s="205"/>
    </row>
  </sheetData>
  <sheetProtection algorithmName="SHA-512" hashValue="5BYYs5xafVeCGDlDk8IvOVSHxvLWsRTKkhLvZ2YJmg5XO5ZIU5Vl+Q9DATkmkaATsPTmrTB/MJCHDZHHXUxDDw==" saltValue="7/gYnlY2eM08BRC4cX1U0A==" spinCount="100000"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F6D0-D0B9-4E7C-952F-0ACB28B12293}">
  <sheetPr codeName="Sheet7">
    <tabColor rgb="FFFF0000"/>
    <pageSetUpPr fitToPage="1"/>
  </sheetPr>
  <dimension ref="A7:G25"/>
  <sheetViews>
    <sheetView view="pageBreakPreview" zoomScale="70" zoomScaleNormal="70" zoomScaleSheetLayoutView="70" workbookViewId="0">
      <pane xSplit="6" ySplit="16" topLeftCell="G17" activePane="bottomRight" state="frozen"/>
      <selection pane="topRight" activeCell="G1" sqref="G1"/>
      <selection pane="bottomLeft" activeCell="A16" sqref="A16"/>
      <selection pane="bottomRight" activeCell="M15" sqref="M15"/>
    </sheetView>
  </sheetViews>
  <sheetFormatPr defaultRowHeight="15" x14ac:dyDescent="0.25"/>
  <cols>
    <col min="1" max="1" width="42.28515625" customWidth="1"/>
    <col min="2" max="7" width="15.140625" customWidth="1"/>
  </cols>
  <sheetData>
    <row r="7" spans="1:7" ht="15.75" thickBot="1" x14ac:dyDescent="0.3"/>
    <row r="8" spans="1:7" x14ac:dyDescent="0.25">
      <c r="A8" s="415" t="s">
        <v>252</v>
      </c>
      <c r="B8" s="416"/>
      <c r="C8" s="416"/>
      <c r="D8" s="416"/>
      <c r="E8" s="416"/>
      <c r="F8" s="416"/>
      <c r="G8" s="417"/>
    </row>
    <row r="9" spans="1:7" x14ac:dyDescent="0.25">
      <c r="A9" s="104"/>
      <c r="B9" s="102" t="str">
        <f t="shared" ref="B9:G9" si="0">B19</f>
        <v>2024/2025</v>
      </c>
      <c r="C9" s="102" t="str">
        <f t="shared" si="0"/>
        <v>2025/2026</v>
      </c>
      <c r="D9" s="102" t="str">
        <f t="shared" si="0"/>
        <v>2026/2027</v>
      </c>
      <c r="E9" s="102" t="str">
        <f t="shared" si="0"/>
        <v>2027/2028</v>
      </c>
      <c r="F9" s="102" t="str">
        <f t="shared" si="0"/>
        <v>2028/2029</v>
      </c>
      <c r="G9" s="99" t="str">
        <f t="shared" si="0"/>
        <v>Total</v>
      </c>
    </row>
    <row r="10" spans="1:7" x14ac:dyDescent="0.25">
      <c r="A10" s="96" t="str">
        <f>A18</f>
        <v>Staff</v>
      </c>
      <c r="B10" s="97">
        <f>B24</f>
        <v>0</v>
      </c>
      <c r="C10" s="97">
        <f>C24</f>
        <v>0</v>
      </c>
      <c r="D10" s="97">
        <f>D24</f>
        <v>0</v>
      </c>
      <c r="E10" s="97">
        <f>E24</f>
        <v>0</v>
      </c>
      <c r="F10" s="97">
        <f>F24</f>
        <v>0</v>
      </c>
      <c r="G10" s="100">
        <f>SUM(B10:F10)</f>
        <v>0</v>
      </c>
    </row>
    <row r="11" spans="1:7" x14ac:dyDescent="0.25">
      <c r="A11" s="96" t="s">
        <v>240</v>
      </c>
      <c r="B11" s="97">
        <f>'2.'!D21</f>
        <v>0</v>
      </c>
      <c r="C11" s="97">
        <f>'2.'!E21</f>
        <v>0</v>
      </c>
      <c r="D11" s="97">
        <f>'2.'!F21</f>
        <v>0</v>
      </c>
      <c r="E11" s="97">
        <f>'2.'!G21</f>
        <v>0</v>
      </c>
      <c r="F11" s="97">
        <f>'2.'!H21</f>
        <v>0</v>
      </c>
      <c r="G11" s="100">
        <f t="shared" ref="G11:G14" si="1">SUM(B11:F11)</f>
        <v>0</v>
      </c>
    </row>
    <row r="12" spans="1:7" x14ac:dyDescent="0.25">
      <c r="A12" s="96" t="s">
        <v>263</v>
      </c>
      <c r="B12" s="97">
        <f>'3.'!D21</f>
        <v>0</v>
      </c>
      <c r="C12" s="97">
        <f>'3.'!E21</f>
        <v>0</v>
      </c>
      <c r="D12" s="97">
        <f>'3.'!F21</f>
        <v>0</v>
      </c>
      <c r="E12" s="97">
        <f>'3.'!G21</f>
        <v>0</v>
      </c>
      <c r="F12" s="97">
        <f>'3.'!H21</f>
        <v>0</v>
      </c>
      <c r="G12" s="100">
        <f t="shared" si="1"/>
        <v>0</v>
      </c>
    </row>
    <row r="13" spans="1:7" x14ac:dyDescent="0.25">
      <c r="A13" s="95" t="s">
        <v>280</v>
      </c>
      <c r="B13" s="97">
        <f>'4.'!D33</f>
        <v>0</v>
      </c>
      <c r="C13" s="97">
        <f>'4.'!E33</f>
        <v>0</v>
      </c>
      <c r="D13" s="97">
        <f>'4.'!F33</f>
        <v>0</v>
      </c>
      <c r="E13" s="97">
        <f>'4.'!G33</f>
        <v>0</v>
      </c>
      <c r="F13" s="97">
        <f>'4.'!H33</f>
        <v>0</v>
      </c>
      <c r="G13" s="100">
        <f t="shared" si="1"/>
        <v>0</v>
      </c>
    </row>
    <row r="14" spans="1:7" ht="15.75" thickBot="1" x14ac:dyDescent="0.3">
      <c r="A14" s="123" t="s">
        <v>268</v>
      </c>
      <c r="B14" s="124">
        <f>SUM(B10,B12,B13)*'5.'!B5</f>
        <v>0</v>
      </c>
      <c r="C14" s="124">
        <f>SUM(C10,C12,C13)*'5.'!B5</f>
        <v>0</v>
      </c>
      <c r="D14" s="124">
        <f>SUM(D10,D12,D13)*'5.'!B5</f>
        <v>0</v>
      </c>
      <c r="E14" s="124">
        <f>SUM(E10,E12,E13)*'5.'!B5</f>
        <v>0</v>
      </c>
      <c r="F14" s="124">
        <f>SUM(F10,F12,F13)*'5.'!B5</f>
        <v>0</v>
      </c>
      <c r="G14" s="100">
        <f t="shared" si="1"/>
        <v>0</v>
      </c>
    </row>
    <row r="15" spans="1:7" ht="15.75" thickBot="1" x14ac:dyDescent="0.3">
      <c r="A15" s="105" t="s">
        <v>12</v>
      </c>
      <c r="B15" s="106">
        <f>SUM(B10:B14)</f>
        <v>0</v>
      </c>
      <c r="C15" s="106">
        <f t="shared" ref="C15:G15" si="2">SUM(C10:C14)</f>
        <v>0</v>
      </c>
      <c r="D15" s="106">
        <f t="shared" si="2"/>
        <v>0</v>
      </c>
      <c r="E15" s="106">
        <f t="shared" si="2"/>
        <v>0</v>
      </c>
      <c r="F15" s="106">
        <f t="shared" si="2"/>
        <v>0</v>
      </c>
      <c r="G15" s="106">
        <f t="shared" si="2"/>
        <v>0</v>
      </c>
    </row>
    <row r="17" spans="1:7" ht="15.75" thickBot="1" x14ac:dyDescent="0.3"/>
    <row r="18" spans="1:7" x14ac:dyDescent="0.25">
      <c r="A18" s="412" t="s">
        <v>249</v>
      </c>
      <c r="B18" s="413"/>
      <c r="C18" s="413"/>
      <c r="D18" s="413"/>
      <c r="E18" s="413"/>
      <c r="F18" s="413"/>
      <c r="G18" s="414"/>
    </row>
    <row r="19" spans="1:7" x14ac:dyDescent="0.25">
      <c r="A19" s="98" t="s">
        <v>250</v>
      </c>
      <c r="B19" s="102" t="str">
        <f>'1C.'!C6</f>
        <v>2024/2025</v>
      </c>
      <c r="C19" s="102" t="str">
        <f>'1C.'!D6</f>
        <v>2025/2026</v>
      </c>
      <c r="D19" s="102" t="str">
        <f>'1C.'!E6</f>
        <v>2026/2027</v>
      </c>
      <c r="E19" s="102" t="str">
        <f>'1C.'!F6</f>
        <v>2027/2028</v>
      </c>
      <c r="F19" s="102" t="str">
        <f>'1C.'!G6</f>
        <v>2028/2029</v>
      </c>
      <c r="G19" s="99" t="s">
        <v>12</v>
      </c>
    </row>
    <row r="20" spans="1:7" x14ac:dyDescent="0.25">
      <c r="A20" s="96" t="str">
        <f>'Step 1A. '!A13</f>
        <v>Total academic salary costs</v>
      </c>
      <c r="B20" s="97">
        <f>'Step 1A. '!D13</f>
        <v>0</v>
      </c>
      <c r="C20" s="97">
        <f>'Step 1A. '!E13</f>
        <v>0</v>
      </c>
      <c r="D20" s="97">
        <f>'Step 1A. '!F13</f>
        <v>0</v>
      </c>
      <c r="E20" s="97">
        <f>'Step 1A. '!G13</f>
        <v>0</v>
      </c>
      <c r="F20" s="97">
        <f>'Step 1A. '!H13</f>
        <v>0</v>
      </c>
      <c r="G20" s="100">
        <f>SUM(B20:F20)</f>
        <v>0</v>
      </c>
    </row>
    <row r="21" spans="1:7" x14ac:dyDescent="0.25">
      <c r="A21" s="96" t="str">
        <f>'1B.'!A13</f>
        <v>Total admin salary costs</v>
      </c>
      <c r="B21" s="97">
        <f>'1B.'!C13</f>
        <v>0</v>
      </c>
      <c r="C21" s="97">
        <f>'1B.'!D13</f>
        <v>0</v>
      </c>
      <c r="D21" s="97">
        <f>'1B.'!E13</f>
        <v>0</v>
      </c>
      <c r="E21" s="97">
        <f>'1B.'!F13</f>
        <v>0</v>
      </c>
      <c r="F21" s="97">
        <f>'1B.'!G13</f>
        <v>0</v>
      </c>
      <c r="G21" s="100">
        <f t="shared" ref="G21:G23" si="3">SUM(B21:F21)</f>
        <v>0</v>
      </c>
    </row>
    <row r="22" spans="1:7" x14ac:dyDescent="0.25">
      <c r="A22" s="96" t="str">
        <f>'1C.'!A26</f>
        <v>Total researcher and student costs</v>
      </c>
      <c r="B22" s="97">
        <f>'1C.'!C26</f>
        <v>0</v>
      </c>
      <c r="C22" s="97">
        <f>'1C.'!D26</f>
        <v>0</v>
      </c>
      <c r="D22" s="97">
        <f>'1C.'!E26</f>
        <v>0</v>
      </c>
      <c r="E22" s="97">
        <f>'1C.'!F26</f>
        <v>0</v>
      </c>
      <c r="F22" s="97">
        <f>'1C.'!G26</f>
        <v>0</v>
      </c>
      <c r="G22" s="100">
        <f t="shared" si="3"/>
        <v>0</v>
      </c>
    </row>
    <row r="23" spans="1:7" ht="15.75" thickBot="1" x14ac:dyDescent="0.3">
      <c r="A23" s="96" t="str">
        <f>'1D.'!A24</f>
        <v>Total salary costs with no UCD salary scale</v>
      </c>
      <c r="B23" s="97">
        <f>'1D.'!C24</f>
        <v>0</v>
      </c>
      <c r="C23" s="97">
        <f>'1D.'!D24</f>
        <v>0</v>
      </c>
      <c r="D23" s="97">
        <f>'1D.'!E24</f>
        <v>0</v>
      </c>
      <c r="E23" s="97">
        <f>'1D.'!F24</f>
        <v>0</v>
      </c>
      <c r="F23" s="97">
        <f>'1D.'!G24</f>
        <v>0</v>
      </c>
      <c r="G23" s="100">
        <f t="shared" si="3"/>
        <v>0</v>
      </c>
    </row>
    <row r="24" spans="1:7" ht="15.75" thickBot="1" x14ac:dyDescent="0.3">
      <c r="A24" s="105" t="s">
        <v>12</v>
      </c>
      <c r="B24" s="147">
        <f t="shared" ref="B24:G24" si="4">SUM(B20:B23)</f>
        <v>0</v>
      </c>
      <c r="C24" s="147">
        <f t="shared" si="4"/>
        <v>0</v>
      </c>
      <c r="D24" s="147">
        <f t="shared" si="4"/>
        <v>0</v>
      </c>
      <c r="E24" s="147">
        <f t="shared" si="4"/>
        <v>0</v>
      </c>
      <c r="F24" s="147">
        <f t="shared" si="4"/>
        <v>0</v>
      </c>
      <c r="G24" s="148">
        <f t="shared" si="4"/>
        <v>0</v>
      </c>
    </row>
    <row r="25" spans="1:7" x14ac:dyDescent="0.25">
      <c r="G25" s="103"/>
    </row>
  </sheetData>
  <sheetProtection algorithmName="SHA-512" hashValue="H9S4EgmljmOchbOOW5vV2y31Lm1E5WVydJvMP9uKv54FPuB9jiXybq9ckTyFpk4FxIQ3oSVDgFzdaKzK/x6P8w==" saltValue="0LIz3yMf+IQklKhFoYka+Q==" spinCount="100000" sheet="1" objects="1" scenarios="1"/>
  <mergeCells count="2">
    <mergeCell ref="A18:G18"/>
    <mergeCell ref="A8:G8"/>
  </mergeCells>
  <phoneticPr fontId="20" type="noConversion"/>
  <dataValidations xWindow="465" yWindow="709" count="1">
    <dataValidation allowBlank="1" showInputMessage="1" showErrorMessage="1" promptTitle="Do not edit!" prompt="These cells autopopulate from information you provide in Steps 1-4. " sqref="A8:G25" xr:uid="{95918D34-7295-4DDD-B2B0-86B0BD494B53}"/>
  </dataValidations>
  <pageMargins left="0.70866141732283472" right="0.70866141732283472" top="0.74803149606299213" bottom="0.74803149606299213" header="0.31496062992125984" footer="0.31496062992125984"/>
  <pageSetup paperSize="9" scale="65" orientation="portrait" horizontalDpi="4294967293"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259B-7B65-4E16-B7C8-9FA92153768C}">
  <sheetPr codeName="Sheet13"/>
  <dimension ref="A1:K212"/>
  <sheetViews>
    <sheetView topLeftCell="A129" workbookViewId="0">
      <selection activeCell="A145" sqref="A145"/>
    </sheetView>
  </sheetViews>
  <sheetFormatPr defaultRowHeight="15" x14ac:dyDescent="0.25"/>
  <cols>
    <col min="1" max="1" width="46.5703125" customWidth="1"/>
    <col min="3" max="3" width="51.140625" bestFit="1" customWidth="1"/>
    <col min="5" max="5" width="49" customWidth="1"/>
    <col min="7" max="7" width="42" customWidth="1"/>
    <col min="10" max="10" width="16.5703125" bestFit="1" customWidth="1"/>
  </cols>
  <sheetData>
    <row r="1" spans="1:7" x14ac:dyDescent="0.25">
      <c r="A1" t="s">
        <v>107</v>
      </c>
    </row>
    <row r="2" spans="1:7" x14ac:dyDescent="0.25">
      <c r="A2" t="s">
        <v>105</v>
      </c>
      <c r="G2" s="50" t="s">
        <v>160</v>
      </c>
    </row>
    <row r="3" spans="1:7" x14ac:dyDescent="0.25">
      <c r="A3" t="s">
        <v>106</v>
      </c>
      <c r="G3" s="50" t="s">
        <v>147</v>
      </c>
    </row>
    <row r="4" spans="1:7" x14ac:dyDescent="0.25">
      <c r="C4" s="45" t="s">
        <v>121</v>
      </c>
      <c r="E4" s="4" t="s">
        <v>122</v>
      </c>
      <c r="G4" t="s">
        <v>125</v>
      </c>
    </row>
    <row r="5" spans="1:7" x14ac:dyDescent="0.25">
      <c r="C5" s="24" t="s">
        <v>55</v>
      </c>
      <c r="E5" s="4">
        <v>0.25</v>
      </c>
      <c r="G5" t="s">
        <v>126</v>
      </c>
    </row>
    <row r="6" spans="1:7" x14ac:dyDescent="0.25">
      <c r="A6" t="s">
        <v>121</v>
      </c>
      <c r="C6" s="24" t="s">
        <v>60</v>
      </c>
      <c r="E6" s="4">
        <v>0.3</v>
      </c>
      <c r="G6" t="s">
        <v>127</v>
      </c>
    </row>
    <row r="7" spans="1:7" ht="15.75" thickBot="1" x14ac:dyDescent="0.3">
      <c r="A7" t="s">
        <v>112</v>
      </c>
      <c r="C7" s="24" t="s">
        <v>56</v>
      </c>
      <c r="E7" s="4">
        <v>0.35</v>
      </c>
      <c r="G7" t="s">
        <v>128</v>
      </c>
    </row>
    <row r="8" spans="1:7" x14ac:dyDescent="0.25">
      <c r="A8" s="26" t="s">
        <v>83</v>
      </c>
      <c r="C8" s="24" t="s">
        <v>57</v>
      </c>
      <c r="E8" s="4">
        <v>0.4</v>
      </c>
      <c r="G8" t="s">
        <v>129</v>
      </c>
    </row>
    <row r="9" spans="1:7" x14ac:dyDescent="0.25">
      <c r="A9" s="24" t="s">
        <v>84</v>
      </c>
      <c r="C9" s="24" t="s">
        <v>58</v>
      </c>
      <c r="E9" s="4">
        <v>0.45</v>
      </c>
      <c r="G9" t="s">
        <v>130</v>
      </c>
    </row>
    <row r="10" spans="1:7" x14ac:dyDescent="0.25">
      <c r="A10" s="24" t="s">
        <v>85</v>
      </c>
      <c r="C10" s="24" t="s">
        <v>61</v>
      </c>
      <c r="E10" s="4">
        <v>0.5</v>
      </c>
      <c r="G10" t="s">
        <v>131</v>
      </c>
    </row>
    <row r="11" spans="1:7" ht="15.75" thickBot="1" x14ac:dyDescent="0.3">
      <c r="A11" s="24" t="s">
        <v>86</v>
      </c>
      <c r="C11" s="25" t="s">
        <v>59</v>
      </c>
      <c r="G11" t="s">
        <v>132</v>
      </c>
    </row>
    <row r="12" spans="1:7" x14ac:dyDescent="0.25">
      <c r="A12" s="24" t="s">
        <v>87</v>
      </c>
      <c r="G12" t="s">
        <v>133</v>
      </c>
    </row>
    <row r="13" spans="1:7" x14ac:dyDescent="0.25">
      <c r="A13" s="24" t="s">
        <v>88</v>
      </c>
      <c r="E13" t="s">
        <v>207</v>
      </c>
    </row>
    <row r="14" spans="1:7" x14ac:dyDescent="0.25">
      <c r="A14" s="24" t="s">
        <v>89</v>
      </c>
      <c r="E14" s="4" t="s">
        <v>112</v>
      </c>
    </row>
    <row r="15" spans="1:7" x14ac:dyDescent="0.25">
      <c r="A15" s="24" t="s">
        <v>90</v>
      </c>
      <c r="E15" s="4">
        <v>1</v>
      </c>
      <c r="G15" s="50" t="s">
        <v>161</v>
      </c>
    </row>
    <row r="16" spans="1:7" x14ac:dyDescent="0.25">
      <c r="A16" s="24" t="s">
        <v>91</v>
      </c>
      <c r="E16" s="4">
        <v>0.8</v>
      </c>
      <c r="G16" t="s">
        <v>148</v>
      </c>
    </row>
    <row r="17" spans="1:7" x14ac:dyDescent="0.25">
      <c r="A17" s="24" t="s">
        <v>92</v>
      </c>
      <c r="E17" s="4">
        <v>0.6</v>
      </c>
      <c r="G17" t="s">
        <v>149</v>
      </c>
    </row>
    <row r="18" spans="1:7" x14ac:dyDescent="0.25">
      <c r="A18" s="24" t="s">
        <v>93</v>
      </c>
      <c r="E18" s="4">
        <v>0.5</v>
      </c>
      <c r="G18" t="s">
        <v>150</v>
      </c>
    </row>
    <row r="19" spans="1:7" x14ac:dyDescent="0.25">
      <c r="A19" s="24" t="s">
        <v>94</v>
      </c>
      <c r="E19" s="30">
        <v>0.4</v>
      </c>
      <c r="G19" t="s">
        <v>151</v>
      </c>
    </row>
    <row r="20" spans="1:7" ht="15.75" thickBot="1" x14ac:dyDescent="0.3">
      <c r="A20" s="25" t="s">
        <v>95</v>
      </c>
      <c r="E20" s="71">
        <v>0.25</v>
      </c>
      <c r="G20" t="s">
        <v>152</v>
      </c>
    </row>
    <row r="21" spans="1:7" x14ac:dyDescent="0.25">
      <c r="A21" s="26" t="s">
        <v>208</v>
      </c>
      <c r="E21" s="71">
        <v>0.2</v>
      </c>
      <c r="G21" t="s">
        <v>153</v>
      </c>
    </row>
    <row r="22" spans="1:7" x14ac:dyDescent="0.25">
      <c r="A22" s="24" t="s">
        <v>209</v>
      </c>
      <c r="G22" t="s">
        <v>154</v>
      </c>
    </row>
    <row r="23" spans="1:7" x14ac:dyDescent="0.25">
      <c r="A23" s="24" t="s">
        <v>210</v>
      </c>
      <c r="E23" t="s">
        <v>119</v>
      </c>
      <c r="G23" t="s">
        <v>133</v>
      </c>
    </row>
    <row r="24" spans="1:7" x14ac:dyDescent="0.25">
      <c r="A24" s="24" t="s">
        <v>211</v>
      </c>
      <c r="E24" s="4" t="s">
        <v>123</v>
      </c>
    </row>
    <row r="25" spans="1:7" x14ac:dyDescent="0.25">
      <c r="A25" s="24" t="s">
        <v>212</v>
      </c>
      <c r="E25" s="4">
        <v>1</v>
      </c>
      <c r="G25" t="s">
        <v>160</v>
      </c>
    </row>
    <row r="26" spans="1:7" ht="15.75" thickBot="1" x14ac:dyDescent="0.3">
      <c r="A26" s="25" t="s">
        <v>213</v>
      </c>
      <c r="E26" s="4">
        <v>0.5</v>
      </c>
      <c r="G26" t="s">
        <v>159</v>
      </c>
    </row>
    <row r="27" spans="1:7" x14ac:dyDescent="0.25">
      <c r="A27" s="26" t="s">
        <v>214</v>
      </c>
      <c r="E27" s="4">
        <v>0.25</v>
      </c>
      <c r="G27" t="s">
        <v>155</v>
      </c>
    </row>
    <row r="28" spans="1:7" x14ac:dyDescent="0.25">
      <c r="A28" s="24" t="s">
        <v>215</v>
      </c>
      <c r="G28" t="s">
        <v>156</v>
      </c>
    </row>
    <row r="29" spans="1:7" x14ac:dyDescent="0.25">
      <c r="A29" s="24" t="s">
        <v>216</v>
      </c>
      <c r="E29" t="s">
        <v>120</v>
      </c>
      <c r="G29" t="s">
        <v>157</v>
      </c>
    </row>
    <row r="30" spans="1:7" ht="15.75" thickBot="1" x14ac:dyDescent="0.3">
      <c r="A30" s="25" t="s">
        <v>217</v>
      </c>
      <c r="E30" s="24" t="s">
        <v>123</v>
      </c>
      <c r="G30" t="s">
        <v>158</v>
      </c>
    </row>
    <row r="31" spans="1:7" x14ac:dyDescent="0.25">
      <c r="A31" s="24" t="s">
        <v>97</v>
      </c>
      <c r="E31" s="24" t="s">
        <v>96</v>
      </c>
    </row>
    <row r="32" spans="1:7" x14ac:dyDescent="0.25">
      <c r="A32" s="24" t="s">
        <v>98</v>
      </c>
    </row>
    <row r="33" spans="1:7" x14ac:dyDescent="0.25">
      <c r="A33" s="24" t="s">
        <v>99</v>
      </c>
    </row>
    <row r="34" spans="1:7" ht="15.75" thickBot="1" x14ac:dyDescent="0.3">
      <c r="A34" s="25" t="s">
        <v>100</v>
      </c>
      <c r="G34" t="s">
        <v>160</v>
      </c>
    </row>
    <row r="35" spans="1:7" x14ac:dyDescent="0.25">
      <c r="A35" s="24" t="s">
        <v>101</v>
      </c>
      <c r="G35" t="s">
        <v>162</v>
      </c>
    </row>
    <row r="36" spans="1:7" x14ac:dyDescent="0.25">
      <c r="A36" s="24" t="s">
        <v>102</v>
      </c>
      <c r="G36" t="s">
        <v>163</v>
      </c>
    </row>
    <row r="37" spans="1:7" x14ac:dyDescent="0.25">
      <c r="A37" s="24" t="s">
        <v>103</v>
      </c>
      <c r="G37" t="s">
        <v>164</v>
      </c>
    </row>
    <row r="38" spans="1:7" x14ac:dyDescent="0.25">
      <c r="A38" s="24" t="s">
        <v>104</v>
      </c>
      <c r="G38" t="s">
        <v>165</v>
      </c>
    </row>
    <row r="39" spans="1:7" x14ac:dyDescent="0.25">
      <c r="G39" t="s">
        <v>166</v>
      </c>
    </row>
    <row r="40" spans="1:7" x14ac:dyDescent="0.25">
      <c r="G40" t="s">
        <v>167</v>
      </c>
    </row>
    <row r="41" spans="1:7" x14ac:dyDescent="0.25">
      <c r="G41" t="s">
        <v>168</v>
      </c>
    </row>
    <row r="42" spans="1:7" x14ac:dyDescent="0.25">
      <c r="G42" t="s">
        <v>176</v>
      </c>
    </row>
    <row r="43" spans="1:7" x14ac:dyDescent="0.25">
      <c r="G43" t="s">
        <v>170</v>
      </c>
    </row>
    <row r="44" spans="1:7" x14ac:dyDescent="0.25">
      <c r="A44" s="1" t="s">
        <v>161</v>
      </c>
      <c r="G44" t="s">
        <v>171</v>
      </c>
    </row>
    <row r="45" spans="1:7" x14ac:dyDescent="0.25">
      <c r="A45" t="s">
        <v>205</v>
      </c>
      <c r="G45" t="s">
        <v>172</v>
      </c>
    </row>
    <row r="46" spans="1:7" x14ac:dyDescent="0.25">
      <c r="A46" s="68" t="s">
        <v>266</v>
      </c>
      <c r="G46" t="s">
        <v>173</v>
      </c>
    </row>
    <row r="47" spans="1:7" x14ac:dyDescent="0.25">
      <c r="G47" t="s">
        <v>174</v>
      </c>
    </row>
    <row r="48" spans="1:7" x14ac:dyDescent="0.25">
      <c r="A48" s="1" t="s">
        <v>160</v>
      </c>
      <c r="G48" t="s">
        <v>175</v>
      </c>
    </row>
    <row r="49" spans="1:7" x14ac:dyDescent="0.25">
      <c r="A49" t="s">
        <v>182</v>
      </c>
      <c r="G49" t="s">
        <v>169</v>
      </c>
    </row>
    <row r="50" spans="1:7" x14ac:dyDescent="0.25">
      <c r="A50" s="68" t="s">
        <v>267</v>
      </c>
    </row>
    <row r="51" spans="1:7" x14ac:dyDescent="0.25">
      <c r="G51" t="s">
        <v>160</v>
      </c>
    </row>
    <row r="52" spans="1:7" x14ac:dyDescent="0.25">
      <c r="A52" t="s">
        <v>191</v>
      </c>
      <c r="G52" t="s">
        <v>177</v>
      </c>
    </row>
    <row r="53" spans="1:7" x14ac:dyDescent="0.25">
      <c r="A53">
        <v>0</v>
      </c>
      <c r="G53" t="s">
        <v>178</v>
      </c>
    </row>
    <row r="54" spans="1:7" x14ac:dyDescent="0.25">
      <c r="A54">
        <v>12</v>
      </c>
    </row>
    <row r="55" spans="1:7" x14ac:dyDescent="0.25">
      <c r="A55">
        <v>11</v>
      </c>
      <c r="G55" t="s">
        <v>160</v>
      </c>
    </row>
    <row r="56" spans="1:7" x14ac:dyDescent="0.25">
      <c r="A56">
        <v>10</v>
      </c>
      <c r="G56" t="s">
        <v>182</v>
      </c>
    </row>
    <row r="57" spans="1:7" x14ac:dyDescent="0.25">
      <c r="A57">
        <v>9</v>
      </c>
      <c r="G57" t="s">
        <v>179</v>
      </c>
    </row>
    <row r="58" spans="1:7" x14ac:dyDescent="0.25">
      <c r="A58">
        <v>8</v>
      </c>
      <c r="G58" t="s">
        <v>180</v>
      </c>
    </row>
    <row r="59" spans="1:7" x14ac:dyDescent="0.25">
      <c r="A59">
        <v>7</v>
      </c>
    </row>
    <row r="60" spans="1:7" x14ac:dyDescent="0.25">
      <c r="A60">
        <v>6</v>
      </c>
    </row>
    <row r="61" spans="1:7" x14ac:dyDescent="0.25">
      <c r="A61">
        <v>5</v>
      </c>
    </row>
    <row r="62" spans="1:7" x14ac:dyDescent="0.25">
      <c r="A62">
        <v>4</v>
      </c>
      <c r="G62" t="s">
        <v>233</v>
      </c>
    </row>
    <row r="63" spans="1:7" x14ac:dyDescent="0.25">
      <c r="A63">
        <v>3</v>
      </c>
      <c r="G63" t="s">
        <v>234</v>
      </c>
    </row>
    <row r="64" spans="1:7" x14ac:dyDescent="0.25">
      <c r="A64">
        <v>2</v>
      </c>
      <c r="G64" t="s">
        <v>242</v>
      </c>
    </row>
    <row r="65" spans="1:7" x14ac:dyDescent="0.25">
      <c r="A65">
        <v>1</v>
      </c>
      <c r="G65" t="s">
        <v>232</v>
      </c>
    </row>
    <row r="66" spans="1:7" x14ac:dyDescent="0.25">
      <c r="A66">
        <v>0</v>
      </c>
      <c r="G66" t="s">
        <v>241</v>
      </c>
    </row>
    <row r="67" spans="1:7" x14ac:dyDescent="0.25">
      <c r="G67" t="s">
        <v>235</v>
      </c>
    </row>
    <row r="68" spans="1:7" x14ac:dyDescent="0.25">
      <c r="G68" t="s">
        <v>236</v>
      </c>
    </row>
    <row r="69" spans="1:7" x14ac:dyDescent="0.25">
      <c r="G69" t="s">
        <v>237</v>
      </c>
    </row>
    <row r="70" spans="1:7" ht="15.75" thickBot="1" x14ac:dyDescent="0.3">
      <c r="A70" s="135" t="s">
        <v>390</v>
      </c>
      <c r="G70" t="s">
        <v>238</v>
      </c>
    </row>
    <row r="71" spans="1:7" x14ac:dyDescent="0.25">
      <c r="A71" s="129" t="s">
        <v>15</v>
      </c>
      <c r="G71" t="s">
        <v>239</v>
      </c>
    </row>
    <row r="72" spans="1:7" x14ac:dyDescent="0.25">
      <c r="A72" s="135" t="s">
        <v>16</v>
      </c>
    </row>
    <row r="73" spans="1:7" x14ac:dyDescent="0.25">
      <c r="A73" s="135" t="s">
        <v>17</v>
      </c>
      <c r="G73" t="s">
        <v>233</v>
      </c>
    </row>
    <row r="74" spans="1:7" x14ac:dyDescent="0.25">
      <c r="A74" s="135" t="s">
        <v>18</v>
      </c>
      <c r="G74" t="s">
        <v>254</v>
      </c>
    </row>
    <row r="75" spans="1:7" x14ac:dyDescent="0.25">
      <c r="A75" s="135" t="s">
        <v>19</v>
      </c>
      <c r="G75" t="s">
        <v>126</v>
      </c>
    </row>
    <row r="76" spans="1:7" ht="15.75" thickBot="1" x14ac:dyDescent="0.3">
      <c r="A76" s="136" t="s">
        <v>20</v>
      </c>
      <c r="G76" t="s">
        <v>255</v>
      </c>
    </row>
    <row r="77" spans="1:7" x14ac:dyDescent="0.25">
      <c r="A77" s="129" t="s">
        <v>21</v>
      </c>
      <c r="G77" t="s">
        <v>256</v>
      </c>
    </row>
    <row r="78" spans="1:7" x14ac:dyDescent="0.25">
      <c r="A78" s="135" t="s">
        <v>22</v>
      </c>
      <c r="G78" t="s">
        <v>153</v>
      </c>
    </row>
    <row r="79" spans="1:7" x14ac:dyDescent="0.25">
      <c r="A79" s="135" t="s">
        <v>23</v>
      </c>
      <c r="G79" t="s">
        <v>127</v>
      </c>
    </row>
    <row r="80" spans="1:7" x14ac:dyDescent="0.25">
      <c r="A80" s="135" t="s">
        <v>24</v>
      </c>
      <c r="G80" t="s">
        <v>257</v>
      </c>
    </row>
    <row r="81" spans="1:7" x14ac:dyDescent="0.25">
      <c r="A81" s="135" t="s">
        <v>25</v>
      </c>
      <c r="G81" t="s">
        <v>258</v>
      </c>
    </row>
    <row r="82" spans="1:7" ht="15.75" thickBot="1" x14ac:dyDescent="0.3">
      <c r="A82" s="136" t="s">
        <v>26</v>
      </c>
      <c r="G82" t="s">
        <v>259</v>
      </c>
    </row>
    <row r="83" spans="1:7" x14ac:dyDescent="0.25">
      <c r="A83" s="129" t="s">
        <v>27</v>
      </c>
      <c r="G83" t="s">
        <v>260</v>
      </c>
    </row>
    <row r="84" spans="1:7" x14ac:dyDescent="0.25">
      <c r="A84" s="135" t="s">
        <v>28</v>
      </c>
    </row>
    <row r="85" spans="1:7" x14ac:dyDescent="0.25">
      <c r="A85" s="135" t="s">
        <v>29</v>
      </c>
    </row>
    <row r="86" spans="1:7" x14ac:dyDescent="0.25">
      <c r="A86" s="135" t="s">
        <v>30</v>
      </c>
    </row>
    <row r="87" spans="1:7" x14ac:dyDescent="0.25">
      <c r="A87" s="135" t="s">
        <v>31</v>
      </c>
      <c r="G87" t="s">
        <v>233</v>
      </c>
    </row>
    <row r="88" spans="1:7" ht="15.75" thickBot="1" x14ac:dyDescent="0.3">
      <c r="A88" s="136" t="s">
        <v>32</v>
      </c>
      <c r="G88" t="s">
        <v>271</v>
      </c>
    </row>
    <row r="89" spans="1:7" x14ac:dyDescent="0.25">
      <c r="A89" s="129" t="s">
        <v>33</v>
      </c>
      <c r="G89" t="s">
        <v>269</v>
      </c>
    </row>
    <row r="90" spans="1:7" x14ac:dyDescent="0.25">
      <c r="A90" s="135" t="s">
        <v>34</v>
      </c>
      <c r="G90" t="s">
        <v>272</v>
      </c>
    </row>
    <row r="91" spans="1:7" x14ac:dyDescent="0.25">
      <c r="A91" s="135" t="s">
        <v>35</v>
      </c>
    </row>
    <row r="92" spans="1:7" x14ac:dyDescent="0.25">
      <c r="A92" s="135" t="s">
        <v>36</v>
      </c>
    </row>
    <row r="93" spans="1:7" x14ac:dyDescent="0.25">
      <c r="A93" s="135" t="s">
        <v>37</v>
      </c>
      <c r="G93" t="s">
        <v>233</v>
      </c>
    </row>
    <row r="94" spans="1:7" ht="15.75" thickBot="1" x14ac:dyDescent="0.3">
      <c r="A94" s="136" t="s">
        <v>38</v>
      </c>
      <c r="G94" t="s">
        <v>273</v>
      </c>
    </row>
    <row r="95" spans="1:7" x14ac:dyDescent="0.25">
      <c r="A95" s="129" t="s">
        <v>39</v>
      </c>
      <c r="G95" t="s">
        <v>274</v>
      </c>
    </row>
    <row r="96" spans="1:7" x14ac:dyDescent="0.25">
      <c r="A96" s="135" t="s">
        <v>40</v>
      </c>
    </row>
    <row r="97" spans="1:11" x14ac:dyDescent="0.25">
      <c r="A97" s="135" t="s">
        <v>41</v>
      </c>
    </row>
    <row r="98" spans="1:11" x14ac:dyDescent="0.25">
      <c r="A98" s="135" t="s">
        <v>42</v>
      </c>
    </row>
    <row r="99" spans="1:11" x14ac:dyDescent="0.25">
      <c r="A99" s="135" t="s">
        <v>43</v>
      </c>
    </row>
    <row r="100" spans="1:11" x14ac:dyDescent="0.25">
      <c r="A100" s="135" t="s">
        <v>44</v>
      </c>
      <c r="G100" t="s">
        <v>233</v>
      </c>
    </row>
    <row r="101" spans="1:11" x14ac:dyDescent="0.25">
      <c r="A101" s="135" t="s">
        <v>45</v>
      </c>
      <c r="G101" s="144" t="s">
        <v>277</v>
      </c>
    </row>
    <row r="102" spans="1:11" ht="15.75" thickBot="1" x14ac:dyDescent="0.3">
      <c r="A102" s="136" t="s">
        <v>46</v>
      </c>
      <c r="G102" s="144" t="s">
        <v>278</v>
      </c>
    </row>
    <row r="103" spans="1:11" x14ac:dyDescent="0.25">
      <c r="A103" s="135" t="s">
        <v>47</v>
      </c>
      <c r="G103" s="144" t="s">
        <v>276</v>
      </c>
    </row>
    <row r="104" spans="1:11" x14ac:dyDescent="0.25">
      <c r="A104" s="135" t="s">
        <v>48</v>
      </c>
      <c r="G104" s="144" t="s">
        <v>183</v>
      </c>
    </row>
    <row r="105" spans="1:11" x14ac:dyDescent="0.25">
      <c r="A105" s="135" t="s">
        <v>49</v>
      </c>
      <c r="G105" s="144" t="s">
        <v>189</v>
      </c>
    </row>
    <row r="106" spans="1:11" x14ac:dyDescent="0.25">
      <c r="A106" s="135" t="s">
        <v>50</v>
      </c>
    </row>
    <row r="107" spans="1:11" x14ac:dyDescent="0.25">
      <c r="A107" s="135" t="s">
        <v>51</v>
      </c>
    </row>
    <row r="108" spans="1:11" x14ac:dyDescent="0.25">
      <c r="A108" s="135" t="s">
        <v>52</v>
      </c>
    </row>
    <row r="109" spans="1:11" ht="15.75" thickBot="1" x14ac:dyDescent="0.3">
      <c r="A109" s="135" t="s">
        <v>53</v>
      </c>
      <c r="G109" t="s">
        <v>438</v>
      </c>
      <c r="H109" s="4" t="s">
        <v>445</v>
      </c>
    </row>
    <row r="110" spans="1:11" ht="15.75" thickBot="1" x14ac:dyDescent="0.3">
      <c r="A110" s="136" t="s">
        <v>54</v>
      </c>
      <c r="G110" t="s">
        <v>439</v>
      </c>
      <c r="H110" s="145">
        <v>0.25</v>
      </c>
      <c r="J110" s="217" t="s">
        <v>439</v>
      </c>
      <c r="K110" s="240">
        <v>0.25</v>
      </c>
    </row>
    <row r="111" spans="1:11" ht="15.75" thickBot="1" x14ac:dyDescent="0.3">
      <c r="A111" s="129" t="s">
        <v>55</v>
      </c>
      <c r="G111" t="s">
        <v>440</v>
      </c>
      <c r="H111" s="145">
        <v>0.3</v>
      </c>
      <c r="J111" s="218" t="s">
        <v>440</v>
      </c>
      <c r="K111" s="145">
        <v>0.3</v>
      </c>
    </row>
    <row r="112" spans="1:11" ht="15.75" thickBot="1" x14ac:dyDescent="0.3">
      <c r="A112" s="135" t="s">
        <v>60</v>
      </c>
      <c r="G112" s="234"/>
      <c r="H112" s="331"/>
      <c r="J112" s="217" t="s">
        <v>441</v>
      </c>
      <c r="K112" s="240">
        <v>0.65</v>
      </c>
    </row>
    <row r="113" spans="1:11" x14ac:dyDescent="0.25">
      <c r="A113" s="135" t="s">
        <v>56</v>
      </c>
    </row>
    <row r="114" spans="1:11" x14ac:dyDescent="0.25">
      <c r="A114" s="135" t="s">
        <v>57</v>
      </c>
      <c r="E114" t="s">
        <v>279</v>
      </c>
    </row>
    <row r="115" spans="1:11" x14ac:dyDescent="0.25">
      <c r="A115" s="135" t="s">
        <v>58</v>
      </c>
      <c r="E115" t="s">
        <v>451</v>
      </c>
      <c r="J115" t="s">
        <v>443</v>
      </c>
    </row>
    <row r="116" spans="1:11" x14ac:dyDescent="0.25">
      <c r="A116" s="135" t="s">
        <v>61</v>
      </c>
      <c r="E116" t="s">
        <v>449</v>
      </c>
      <c r="G116" t="s">
        <v>161</v>
      </c>
      <c r="J116" t="s">
        <v>439</v>
      </c>
      <c r="K116" s="4">
        <v>0.25</v>
      </c>
    </row>
    <row r="117" spans="1:11" ht="15.75" thickBot="1" x14ac:dyDescent="0.3">
      <c r="A117" s="136" t="s">
        <v>59</v>
      </c>
      <c r="E117" t="s">
        <v>450</v>
      </c>
      <c r="G117" t="s">
        <v>468</v>
      </c>
      <c r="J117" t="s">
        <v>440</v>
      </c>
      <c r="K117" s="4">
        <v>0.3</v>
      </c>
    </row>
    <row r="118" spans="1:11" x14ac:dyDescent="0.25">
      <c r="A118" s="129" t="s">
        <v>62</v>
      </c>
      <c r="G118" t="s">
        <v>469</v>
      </c>
      <c r="J118" t="s">
        <v>441</v>
      </c>
      <c r="K118" s="4">
        <v>0.4</v>
      </c>
    </row>
    <row r="119" spans="1:11" x14ac:dyDescent="0.25">
      <c r="A119" s="135" t="s">
        <v>63</v>
      </c>
      <c r="G119" t="s">
        <v>496</v>
      </c>
      <c r="J119" t="s">
        <v>444</v>
      </c>
    </row>
    <row r="120" spans="1:11" x14ac:dyDescent="0.25">
      <c r="A120" s="135" t="s">
        <v>64</v>
      </c>
      <c r="G120" t="s">
        <v>502</v>
      </c>
    </row>
    <row r="121" spans="1:11" x14ac:dyDescent="0.25">
      <c r="A121" s="135" t="s">
        <v>65</v>
      </c>
    </row>
    <row r="122" spans="1:11" x14ac:dyDescent="0.25">
      <c r="A122" s="135" t="s">
        <v>66</v>
      </c>
      <c r="E122" t="s">
        <v>454</v>
      </c>
    </row>
    <row r="123" spans="1:11" x14ac:dyDescent="0.25">
      <c r="A123" s="135" t="s">
        <v>67</v>
      </c>
      <c r="E123" t="s">
        <v>385</v>
      </c>
    </row>
    <row r="124" spans="1:11" ht="15.75" thickBot="1" x14ac:dyDescent="0.3">
      <c r="A124" s="136" t="s">
        <v>68</v>
      </c>
      <c r="E124" t="s">
        <v>386</v>
      </c>
    </row>
    <row r="125" spans="1:11" x14ac:dyDescent="0.25">
      <c r="A125" s="129" t="s">
        <v>69</v>
      </c>
      <c r="E125" t="s">
        <v>387</v>
      </c>
    </row>
    <row r="126" spans="1:11" x14ac:dyDescent="0.25">
      <c r="A126" s="135" t="s">
        <v>70</v>
      </c>
      <c r="E126" t="s">
        <v>388</v>
      </c>
    </row>
    <row r="127" spans="1:11" x14ac:dyDescent="0.25">
      <c r="A127" s="135" t="s">
        <v>71</v>
      </c>
      <c r="E127" t="s">
        <v>398</v>
      </c>
    </row>
    <row r="128" spans="1:11" x14ac:dyDescent="0.25">
      <c r="A128" s="135" t="s">
        <v>72</v>
      </c>
      <c r="E128" t="s">
        <v>399</v>
      </c>
    </row>
    <row r="129" spans="1:5" x14ac:dyDescent="0.25">
      <c r="A129" s="135" t="s">
        <v>73</v>
      </c>
      <c r="E129" t="s">
        <v>400</v>
      </c>
    </row>
    <row r="130" spans="1:5" x14ac:dyDescent="0.25">
      <c r="A130" s="135" t="s">
        <v>74</v>
      </c>
      <c r="E130" t="s">
        <v>401</v>
      </c>
    </row>
    <row r="131" spans="1:5" x14ac:dyDescent="0.25">
      <c r="A131" s="135" t="s">
        <v>75</v>
      </c>
      <c r="E131" t="s">
        <v>402</v>
      </c>
    </row>
    <row r="132" spans="1:5" x14ac:dyDescent="0.25">
      <c r="A132" s="135" t="s">
        <v>76</v>
      </c>
      <c r="E132" t="s">
        <v>194</v>
      </c>
    </row>
    <row r="133" spans="1:5" x14ac:dyDescent="0.25">
      <c r="A133" s="135" t="s">
        <v>77</v>
      </c>
      <c r="E133" t="s">
        <v>195</v>
      </c>
    </row>
    <row r="134" spans="1:5" x14ac:dyDescent="0.25">
      <c r="A134" s="135" t="s">
        <v>78</v>
      </c>
      <c r="E134" t="s">
        <v>196</v>
      </c>
    </row>
    <row r="135" spans="1:5" x14ac:dyDescent="0.25">
      <c r="A135" s="135" t="s">
        <v>79</v>
      </c>
      <c r="E135" t="s">
        <v>197</v>
      </c>
    </row>
    <row r="136" spans="1:5" x14ac:dyDescent="0.25">
      <c r="A136" s="135" t="s">
        <v>80</v>
      </c>
      <c r="E136" t="s">
        <v>198</v>
      </c>
    </row>
    <row r="137" spans="1:5" x14ac:dyDescent="0.25">
      <c r="A137" s="135" t="s">
        <v>81</v>
      </c>
      <c r="E137" t="s">
        <v>244</v>
      </c>
    </row>
    <row r="138" spans="1:5" x14ac:dyDescent="0.25">
      <c r="A138" s="135" t="s">
        <v>82</v>
      </c>
      <c r="E138" t="s">
        <v>245</v>
      </c>
    </row>
    <row r="139" spans="1:5" x14ac:dyDescent="0.25">
      <c r="E139" t="s">
        <v>246</v>
      </c>
    </row>
    <row r="140" spans="1:5" x14ac:dyDescent="0.25">
      <c r="E140" t="s">
        <v>247</v>
      </c>
    </row>
    <row r="141" spans="1:5" x14ac:dyDescent="0.25">
      <c r="E141" t="s">
        <v>248</v>
      </c>
    </row>
    <row r="142" spans="1:5" x14ac:dyDescent="0.25">
      <c r="E142" t="s">
        <v>405</v>
      </c>
    </row>
    <row r="143" spans="1:5" x14ac:dyDescent="0.25">
      <c r="E143" t="s">
        <v>406</v>
      </c>
    </row>
    <row r="144" spans="1:5" ht="15.75" thickBot="1" x14ac:dyDescent="0.3">
      <c r="A144" t="s">
        <v>528</v>
      </c>
      <c r="E144" t="s">
        <v>407</v>
      </c>
    </row>
    <row r="145" spans="1:7" x14ac:dyDescent="0.25">
      <c r="A145" s="26" t="s">
        <v>351</v>
      </c>
      <c r="E145" t="s">
        <v>408</v>
      </c>
    </row>
    <row r="146" spans="1:7" x14ac:dyDescent="0.25">
      <c r="A146" s="24" t="s">
        <v>350</v>
      </c>
      <c r="E146" t="s">
        <v>409</v>
      </c>
    </row>
    <row r="147" spans="1:7" x14ac:dyDescent="0.25">
      <c r="A147" s="24" t="s">
        <v>349</v>
      </c>
    </row>
    <row r="148" spans="1:7" x14ac:dyDescent="0.25">
      <c r="A148" s="24" t="s">
        <v>348</v>
      </c>
    </row>
    <row r="149" spans="1:7" x14ac:dyDescent="0.25">
      <c r="A149" s="24" t="s">
        <v>347</v>
      </c>
      <c r="G149" t="s">
        <v>455</v>
      </c>
    </row>
    <row r="150" spans="1:7" ht="15.75" thickBot="1" x14ac:dyDescent="0.3">
      <c r="A150" s="25" t="s">
        <v>346</v>
      </c>
      <c r="E150" s="259" t="s">
        <v>277</v>
      </c>
      <c r="G150" s="259" t="s">
        <v>277</v>
      </c>
    </row>
    <row r="151" spans="1:7" x14ac:dyDescent="0.25">
      <c r="A151" s="26" t="s">
        <v>345</v>
      </c>
      <c r="E151" s="258" t="s">
        <v>278</v>
      </c>
      <c r="G151" s="258" t="s">
        <v>278</v>
      </c>
    </row>
    <row r="152" spans="1:7" x14ac:dyDescent="0.25">
      <c r="A152" s="24" t="s">
        <v>344</v>
      </c>
      <c r="E152" s="257" t="s">
        <v>276</v>
      </c>
      <c r="G152" s="257" t="s">
        <v>276</v>
      </c>
    </row>
    <row r="153" spans="1:7" x14ac:dyDescent="0.25">
      <c r="A153" s="24" t="s">
        <v>343</v>
      </c>
      <c r="E153" s="258" t="s">
        <v>183</v>
      </c>
      <c r="G153" s="258" t="s">
        <v>183</v>
      </c>
    </row>
    <row r="154" spans="1:7" x14ac:dyDescent="0.25">
      <c r="A154" s="24" t="s">
        <v>342</v>
      </c>
      <c r="E154" s="260" t="s">
        <v>189</v>
      </c>
      <c r="G154" s="260" t="s">
        <v>189</v>
      </c>
    </row>
    <row r="155" spans="1:7" x14ac:dyDescent="0.25">
      <c r="A155" s="24" t="s">
        <v>341</v>
      </c>
    </row>
    <row r="156" spans="1:7" ht="15.75" thickBot="1" x14ac:dyDescent="0.3">
      <c r="A156" s="25" t="s">
        <v>340</v>
      </c>
      <c r="E156" t="s">
        <v>279</v>
      </c>
    </row>
    <row r="157" spans="1:7" x14ac:dyDescent="0.25">
      <c r="A157" s="26" t="s">
        <v>339</v>
      </c>
      <c r="E157" t="s">
        <v>455</v>
      </c>
    </row>
    <row r="158" spans="1:7" x14ac:dyDescent="0.25">
      <c r="A158" s="24" t="s">
        <v>338</v>
      </c>
      <c r="E158" t="s">
        <v>457</v>
      </c>
    </row>
    <row r="159" spans="1:7" x14ac:dyDescent="0.25">
      <c r="A159" s="24" t="s">
        <v>337</v>
      </c>
      <c r="E159" t="s">
        <v>278</v>
      </c>
    </row>
    <row r="160" spans="1:7" x14ac:dyDescent="0.25">
      <c r="A160" s="24" t="s">
        <v>336</v>
      </c>
      <c r="E160" t="s">
        <v>276</v>
      </c>
    </row>
    <row r="161" spans="1:5" x14ac:dyDescent="0.25">
      <c r="A161" s="24" t="s">
        <v>335</v>
      </c>
      <c r="E161" t="s">
        <v>183</v>
      </c>
    </row>
    <row r="162" spans="1:5" x14ac:dyDescent="0.25">
      <c r="A162" s="24" t="s">
        <v>334</v>
      </c>
      <c r="E162" t="s">
        <v>456</v>
      </c>
    </row>
    <row r="163" spans="1:5" ht="15.75" thickBot="1" x14ac:dyDescent="0.3">
      <c r="A163" s="25" t="s">
        <v>333</v>
      </c>
    </row>
    <row r="164" spans="1:5" x14ac:dyDescent="0.25">
      <c r="A164" s="24" t="s">
        <v>332</v>
      </c>
    </row>
    <row r="165" spans="1:5" x14ac:dyDescent="0.25">
      <c r="A165" s="24" t="s">
        <v>331</v>
      </c>
    </row>
    <row r="166" spans="1:5" x14ac:dyDescent="0.25">
      <c r="A166" s="24" t="s">
        <v>330</v>
      </c>
    </row>
    <row r="167" spans="1:5" x14ac:dyDescent="0.25">
      <c r="A167" s="24" t="s">
        <v>329</v>
      </c>
    </row>
    <row r="168" spans="1:5" x14ac:dyDescent="0.25">
      <c r="A168" s="24" t="s">
        <v>328</v>
      </c>
    </row>
    <row r="169" spans="1:5" x14ac:dyDescent="0.25">
      <c r="A169" s="24" t="s">
        <v>327</v>
      </c>
    </row>
    <row r="170" spans="1:5" ht="15.75" thickBot="1" x14ac:dyDescent="0.3">
      <c r="A170" s="24" t="s">
        <v>326</v>
      </c>
    </row>
    <row r="171" spans="1:5" x14ac:dyDescent="0.25">
      <c r="A171" s="26" t="s">
        <v>325</v>
      </c>
    </row>
    <row r="172" spans="1:5" x14ac:dyDescent="0.25">
      <c r="A172" s="24" t="s">
        <v>324</v>
      </c>
    </row>
    <row r="173" spans="1:5" x14ac:dyDescent="0.25">
      <c r="A173" s="24" t="s">
        <v>323</v>
      </c>
    </row>
    <row r="174" spans="1:5" x14ac:dyDescent="0.25">
      <c r="A174" s="24" t="s">
        <v>322</v>
      </c>
    </row>
    <row r="175" spans="1:5" x14ac:dyDescent="0.25">
      <c r="A175" s="24" t="s">
        <v>321</v>
      </c>
    </row>
    <row r="176" spans="1:5" x14ac:dyDescent="0.25">
      <c r="A176" s="24" t="s">
        <v>320</v>
      </c>
    </row>
    <row r="177" spans="1:1" x14ac:dyDescent="0.25">
      <c r="A177" s="24" t="s">
        <v>319</v>
      </c>
    </row>
    <row r="178" spans="1:1" x14ac:dyDescent="0.25">
      <c r="A178" s="24" t="s">
        <v>318</v>
      </c>
    </row>
    <row r="179" spans="1:1" ht="15.75" thickBot="1" x14ac:dyDescent="0.3">
      <c r="A179" s="24" t="s">
        <v>317</v>
      </c>
    </row>
    <row r="180" spans="1:1" x14ac:dyDescent="0.25">
      <c r="A180" s="26" t="s">
        <v>316</v>
      </c>
    </row>
    <row r="181" spans="1:1" x14ac:dyDescent="0.25">
      <c r="A181" s="24" t="s">
        <v>315</v>
      </c>
    </row>
    <row r="182" spans="1:1" x14ac:dyDescent="0.25">
      <c r="A182" s="24" t="s">
        <v>314</v>
      </c>
    </row>
    <row r="183" spans="1:1" x14ac:dyDescent="0.25">
      <c r="A183" s="24" t="s">
        <v>313</v>
      </c>
    </row>
    <row r="184" spans="1:1" x14ac:dyDescent="0.25">
      <c r="A184" s="24" t="s">
        <v>312</v>
      </c>
    </row>
    <row r="185" spans="1:1" x14ac:dyDescent="0.25">
      <c r="A185" s="24" t="s">
        <v>311</v>
      </c>
    </row>
    <row r="186" spans="1:1" x14ac:dyDescent="0.25">
      <c r="A186" s="24" t="s">
        <v>310</v>
      </c>
    </row>
    <row r="187" spans="1:1" x14ac:dyDescent="0.25">
      <c r="A187" s="24" t="s">
        <v>309</v>
      </c>
    </row>
    <row r="188" spans="1:1" ht="15.75" thickBot="1" x14ac:dyDescent="0.3">
      <c r="A188" s="25" t="s">
        <v>308</v>
      </c>
    </row>
    <row r="189" spans="1:1" x14ac:dyDescent="0.25">
      <c r="A189" s="26" t="s">
        <v>307</v>
      </c>
    </row>
    <row r="190" spans="1:1" x14ac:dyDescent="0.25">
      <c r="A190" s="24" t="s">
        <v>306</v>
      </c>
    </row>
    <row r="191" spans="1:1" x14ac:dyDescent="0.25">
      <c r="A191" s="24" t="s">
        <v>305</v>
      </c>
    </row>
    <row r="192" spans="1:1" x14ac:dyDescent="0.25">
      <c r="A192" s="24" t="s">
        <v>304</v>
      </c>
    </row>
    <row r="193" spans="1:1" x14ac:dyDescent="0.25">
      <c r="A193" s="24" t="s">
        <v>303</v>
      </c>
    </row>
    <row r="194" spans="1:1" x14ac:dyDescent="0.25">
      <c r="A194" s="24" t="s">
        <v>302</v>
      </c>
    </row>
    <row r="195" spans="1:1" x14ac:dyDescent="0.25">
      <c r="A195" s="24" t="s">
        <v>301</v>
      </c>
    </row>
    <row r="196" spans="1:1" x14ac:dyDescent="0.25">
      <c r="A196" s="24" t="s">
        <v>300</v>
      </c>
    </row>
    <row r="197" spans="1:1" x14ac:dyDescent="0.25">
      <c r="A197" s="135" t="s">
        <v>299</v>
      </c>
    </row>
    <row r="198" spans="1:1" x14ac:dyDescent="0.25">
      <c r="A198" s="135" t="s">
        <v>298</v>
      </c>
    </row>
    <row r="199" spans="1:1" ht="15.75" thickBot="1" x14ac:dyDescent="0.3">
      <c r="A199" s="25" t="s">
        <v>297</v>
      </c>
    </row>
    <row r="200" spans="1:1" x14ac:dyDescent="0.25">
      <c r="A200" s="24" t="s">
        <v>296</v>
      </c>
    </row>
    <row r="201" spans="1:1" x14ac:dyDescent="0.25">
      <c r="A201" s="24" t="s">
        <v>295</v>
      </c>
    </row>
    <row r="202" spans="1:1" x14ac:dyDescent="0.25">
      <c r="A202" s="24" t="s">
        <v>294</v>
      </c>
    </row>
    <row r="203" spans="1:1" x14ac:dyDescent="0.25">
      <c r="A203" s="24" t="s">
        <v>293</v>
      </c>
    </row>
    <row r="204" spans="1:1" x14ac:dyDescent="0.25">
      <c r="A204" s="24" t="s">
        <v>292</v>
      </c>
    </row>
    <row r="205" spans="1:1" x14ac:dyDescent="0.25">
      <c r="A205" s="24" t="s">
        <v>291</v>
      </c>
    </row>
    <row r="206" spans="1:1" x14ac:dyDescent="0.25">
      <c r="A206" s="24" t="s">
        <v>290</v>
      </c>
    </row>
    <row r="207" spans="1:1" x14ac:dyDescent="0.25">
      <c r="A207" s="24" t="s">
        <v>289</v>
      </c>
    </row>
    <row r="208" spans="1:1" x14ac:dyDescent="0.25">
      <c r="A208" s="135" t="s">
        <v>288</v>
      </c>
    </row>
    <row r="209" spans="1:1" x14ac:dyDescent="0.25">
      <c r="A209" s="135" t="s">
        <v>287</v>
      </c>
    </row>
    <row r="210" spans="1:1" x14ac:dyDescent="0.25">
      <c r="A210" s="24" t="s">
        <v>286</v>
      </c>
    </row>
    <row r="211" spans="1:1" x14ac:dyDescent="0.25">
      <c r="A211" s="135" t="s">
        <v>285</v>
      </c>
    </row>
    <row r="212" spans="1:1" x14ac:dyDescent="0.25">
      <c r="A212" s="135" t="s">
        <v>284</v>
      </c>
    </row>
  </sheetData>
  <pageMargins left="0.7" right="0.7" top="0.75" bottom="0.75" header="0.3" footer="0.3"/>
  <pageSetup paperSize="9" orientation="portrait" horizontalDpi="4294967293" verticalDpi="0"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50AE-6CBB-4DB2-828D-0932A192687F}">
  <sheetPr>
    <tabColor rgb="FFFF0000"/>
    <pageSetUpPr fitToPage="1"/>
  </sheetPr>
  <dimension ref="A8:G23"/>
  <sheetViews>
    <sheetView view="pageBreakPreview" zoomScale="70" zoomScaleNormal="70" zoomScaleSheetLayoutView="70" workbookViewId="0">
      <pane xSplit="6" ySplit="24" topLeftCell="G25" activePane="bottomRight" state="frozen"/>
      <selection pane="topRight" activeCell="G1" sqref="G1"/>
      <selection pane="bottomLeft" activeCell="A16" sqref="A16"/>
      <selection pane="bottomRight" activeCell="I13" sqref="I13"/>
    </sheetView>
  </sheetViews>
  <sheetFormatPr defaultRowHeight="15" x14ac:dyDescent="0.25"/>
  <cols>
    <col min="1" max="1" width="29.28515625" customWidth="1"/>
    <col min="2" max="7" width="15.140625" customWidth="1"/>
  </cols>
  <sheetData>
    <row r="8" spans="1:7" ht="15.75" thickBot="1" x14ac:dyDescent="0.3"/>
    <row r="9" spans="1:7" ht="21" x14ac:dyDescent="0.35">
      <c r="A9" s="248" t="s">
        <v>452</v>
      </c>
      <c r="B9" s="245"/>
      <c r="C9" s="245"/>
      <c r="D9" s="245"/>
      <c r="E9" s="245"/>
      <c r="F9" s="245"/>
      <c r="G9" s="246"/>
    </row>
    <row r="10" spans="1:7" ht="21" x14ac:dyDescent="0.35">
      <c r="A10" s="418" t="s">
        <v>448</v>
      </c>
      <c r="B10" s="419"/>
      <c r="C10" s="419"/>
      <c r="D10" s="419"/>
      <c r="E10" s="205"/>
      <c r="F10" s="205"/>
      <c r="G10" s="247"/>
    </row>
    <row r="11" spans="1:7" ht="21" x14ac:dyDescent="0.35">
      <c r="A11" s="255" t="s">
        <v>449</v>
      </c>
      <c r="B11" s="250"/>
      <c r="C11" s="250"/>
      <c r="D11" s="250"/>
      <c r="E11" s="250"/>
      <c r="F11" s="250"/>
      <c r="G11" s="251"/>
    </row>
    <row r="12" spans="1:7" ht="21" x14ac:dyDescent="0.35">
      <c r="A12" s="254" t="s">
        <v>453</v>
      </c>
      <c r="B12" s="205"/>
      <c r="C12" s="205"/>
      <c r="D12" s="205"/>
      <c r="E12" s="205"/>
      <c r="F12" s="205"/>
      <c r="G12" s="247"/>
    </row>
    <row r="13" spans="1:7" ht="21.75" thickBot="1" x14ac:dyDescent="0.4">
      <c r="A13" s="255"/>
      <c r="B13" s="252"/>
      <c r="C13" s="252"/>
      <c r="D13" s="252"/>
      <c r="E13" s="252"/>
      <c r="F13" s="252"/>
      <c r="G13" s="253"/>
    </row>
    <row r="14" spans="1:7" ht="15.75" thickBot="1" x14ac:dyDescent="0.3"/>
    <row r="15" spans="1:7" x14ac:dyDescent="0.25">
      <c r="A15" s="415" t="s">
        <v>252</v>
      </c>
      <c r="B15" s="416"/>
      <c r="C15" s="416"/>
      <c r="D15" s="416"/>
      <c r="E15" s="416"/>
      <c r="F15" s="416"/>
      <c r="G15" s="417"/>
    </row>
    <row r="16" spans="1:7" x14ac:dyDescent="0.25">
      <c r="A16" s="104"/>
      <c r="B16" s="102" t="str">
        <f>'Project Budget EURO'!B9</f>
        <v>2024/2025</v>
      </c>
      <c r="C16" s="102" t="str">
        <f>'Project Budget EURO'!C9</f>
        <v>2025/2026</v>
      </c>
      <c r="D16" s="102" t="str">
        <f>'Project Budget EURO'!D9</f>
        <v>2026/2027</v>
      </c>
      <c r="E16" s="102" t="str">
        <f>'Project Budget EURO'!E9</f>
        <v>2027/2028</v>
      </c>
      <c r="F16" s="102" t="str">
        <f>'Project Budget EURO'!F9</f>
        <v>2028/2029</v>
      </c>
      <c r="G16" s="99" t="str">
        <f>'Project Budget EURO'!G9</f>
        <v>Total</v>
      </c>
    </row>
    <row r="17" spans="1:7" x14ac:dyDescent="0.25">
      <c r="A17" s="104"/>
      <c r="B17" s="102" t="str">
        <f>$A$11</f>
        <v>USD</v>
      </c>
      <c r="C17" s="102" t="str">
        <f t="shared" ref="C17:F17" si="0">$A$11</f>
        <v>USD</v>
      </c>
      <c r="D17" s="102" t="str">
        <f t="shared" si="0"/>
        <v>USD</v>
      </c>
      <c r="E17" s="102" t="str">
        <f t="shared" si="0"/>
        <v>USD</v>
      </c>
      <c r="F17" s="102" t="str">
        <f t="shared" si="0"/>
        <v>USD</v>
      </c>
      <c r="G17" s="99"/>
    </row>
    <row r="18" spans="1:7" x14ac:dyDescent="0.25">
      <c r="A18" s="96" t="str">
        <f>'Project Budget EURO'!A10</f>
        <v>Staff</v>
      </c>
      <c r="B18" s="97">
        <f>'Project Budget EURO'!B10*$A$13</f>
        <v>0</v>
      </c>
      <c r="C18" s="97">
        <f>'Project Budget EURO'!C10*$A$13</f>
        <v>0</v>
      </c>
      <c r="D18" s="97">
        <f>'Project Budget EURO'!D10*$A$13</f>
        <v>0</v>
      </c>
      <c r="E18" s="97">
        <f>'Project Budget EURO'!E10*$A$13</f>
        <v>0</v>
      </c>
      <c r="F18" s="97">
        <f>'Project Budget EURO'!F10*$A$13</f>
        <v>0</v>
      </c>
      <c r="G18" s="100">
        <f>SUM(B18:F18)</f>
        <v>0</v>
      </c>
    </row>
    <row r="19" spans="1:7" x14ac:dyDescent="0.25">
      <c r="A19" s="96" t="s">
        <v>240</v>
      </c>
      <c r="B19" s="97">
        <f>'Project Budget EURO'!B11*$A$13</f>
        <v>0</v>
      </c>
      <c r="C19" s="97">
        <f>'Project Budget EURO'!C11*$A$13</f>
        <v>0</v>
      </c>
      <c r="D19" s="97">
        <f>'Project Budget EURO'!D11*$A$13</f>
        <v>0</v>
      </c>
      <c r="E19" s="97">
        <f>'Project Budget EURO'!E11*$A$13</f>
        <v>0</v>
      </c>
      <c r="F19" s="97">
        <f>'Project Budget EURO'!F11*$A$13</f>
        <v>0</v>
      </c>
      <c r="G19" s="100">
        <f t="shared" ref="G19:G22" si="1">SUM(B19:F19)</f>
        <v>0</v>
      </c>
    </row>
    <row r="20" spans="1:7" x14ac:dyDescent="0.25">
      <c r="A20" s="96" t="s">
        <v>263</v>
      </c>
      <c r="B20" s="97">
        <f>'Project Budget EURO'!B12*$A$13</f>
        <v>0</v>
      </c>
      <c r="C20" s="97">
        <f>'Project Budget EURO'!C12*$A$13</f>
        <v>0</v>
      </c>
      <c r="D20" s="97">
        <f>'Project Budget EURO'!D12*$A$13</f>
        <v>0</v>
      </c>
      <c r="E20" s="97">
        <f>'Project Budget EURO'!E12*$A$13</f>
        <v>0</v>
      </c>
      <c r="F20" s="97">
        <f>'Project Budget EURO'!F12*$A$13</f>
        <v>0</v>
      </c>
      <c r="G20" s="100">
        <f t="shared" si="1"/>
        <v>0</v>
      </c>
    </row>
    <row r="21" spans="1:7" x14ac:dyDescent="0.25">
      <c r="A21" s="95" t="s">
        <v>280</v>
      </c>
      <c r="B21" s="97">
        <f>'Project Budget EURO'!B13*$A$13</f>
        <v>0</v>
      </c>
      <c r="C21" s="97">
        <f>'Project Budget EURO'!C13*$A$13</f>
        <v>0</v>
      </c>
      <c r="D21" s="97">
        <f>'Project Budget EURO'!D13*$A$13</f>
        <v>0</v>
      </c>
      <c r="E21" s="97">
        <f>'Project Budget EURO'!E13*$A$13</f>
        <v>0</v>
      </c>
      <c r="F21" s="97">
        <f>'Project Budget EURO'!F13*$A$13</f>
        <v>0</v>
      </c>
      <c r="G21" s="100">
        <f t="shared" si="1"/>
        <v>0</v>
      </c>
    </row>
    <row r="22" spans="1:7" ht="15.75" thickBot="1" x14ac:dyDescent="0.3">
      <c r="A22" s="123" t="s">
        <v>268</v>
      </c>
      <c r="B22" s="97">
        <f>'Project Budget EURO'!B14*$A$13</f>
        <v>0</v>
      </c>
      <c r="C22" s="97">
        <f>'Project Budget EURO'!C14*$A$13</f>
        <v>0</v>
      </c>
      <c r="D22" s="97">
        <f>'Project Budget EURO'!D14*$A$13</f>
        <v>0</v>
      </c>
      <c r="E22" s="97">
        <f>'Project Budget EURO'!E14*$A$13</f>
        <v>0</v>
      </c>
      <c r="F22" s="97">
        <f>'Project Budget EURO'!F14*$A$13</f>
        <v>0</v>
      </c>
      <c r="G22" s="100">
        <f t="shared" si="1"/>
        <v>0</v>
      </c>
    </row>
    <row r="23" spans="1:7" ht="15.75" thickBot="1" x14ac:dyDescent="0.3">
      <c r="A23" s="105" t="s">
        <v>12</v>
      </c>
      <c r="B23" s="106">
        <f>SUM(B18:B22)</f>
        <v>0</v>
      </c>
      <c r="C23" s="106">
        <f t="shared" ref="C23:G23" si="2">SUM(C18:C22)</f>
        <v>0</v>
      </c>
      <c r="D23" s="106">
        <f t="shared" si="2"/>
        <v>0</v>
      </c>
      <c r="E23" s="106">
        <f t="shared" si="2"/>
        <v>0</v>
      </c>
      <c r="F23" s="106">
        <f t="shared" si="2"/>
        <v>0</v>
      </c>
      <c r="G23" s="106">
        <f t="shared" si="2"/>
        <v>0</v>
      </c>
    </row>
  </sheetData>
  <sheetProtection algorithmName="SHA-512" hashValue="9LmZcpnGeRSN/d83DlAjkKQv1+osPdwNxVFeDVMHybUiq48XlY7mNl7nRLhsSJrWkT5TSrYGYvUuHKRdNYMZfQ==" saltValue="w02WlcOVFsn0xTrBI1uRCQ==" spinCount="100000" sheet="1" objects="1" scenarios="1"/>
  <mergeCells count="2">
    <mergeCell ref="A15:G15"/>
    <mergeCell ref="A10:D10"/>
  </mergeCells>
  <dataValidations count="1">
    <dataValidation allowBlank="1" showInputMessage="1" showErrorMessage="1" promptTitle="Do not edit!" prompt="These cells autopopulate from information you provide in Steps 1-4. " sqref="A15:G24" xr:uid="{D8678E88-2F3E-4B1A-8147-574C2920F126}"/>
  </dataValidations>
  <pageMargins left="0.70866141732283472" right="0.70866141732283472" top="0.74803149606299213" bottom="0.74803149606299213" header="0.31496062992125984" footer="0.31496062992125984"/>
  <pageSetup paperSize="9" scale="72" orientation="portrait" horizontalDpi="4294967293"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D9F7FA-AC53-47CD-A530-4A270F030BCE}">
          <x14:formula1>
            <xm:f>'All job positions.'!$E$116:$E$117</xm:f>
          </x14:formula1>
          <xm:sqref>A11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1F23-018A-4D18-B0BA-7F890BC1491D}">
  <sheetPr codeName="Sheet15"/>
  <dimension ref="A1:V76"/>
  <sheetViews>
    <sheetView workbookViewId="0">
      <pane ySplit="4" topLeftCell="A5" activePane="bottomLeft" state="frozen"/>
      <selection activeCell="G18" sqref="G18"/>
      <selection pane="bottomLeft" activeCell="D7" sqref="D7"/>
    </sheetView>
  </sheetViews>
  <sheetFormatPr defaultColWidth="9.140625" defaultRowHeight="15" x14ac:dyDescent="0.25"/>
  <cols>
    <col min="1" max="1" width="60.140625" style="173" customWidth="1"/>
    <col min="2" max="2" width="9.140625" style="173"/>
    <col min="3" max="3" width="21" style="174" customWidth="1"/>
    <col min="4" max="4" width="18.28515625" style="173" customWidth="1"/>
    <col min="5" max="5" width="19.85546875" style="173" customWidth="1"/>
    <col min="6" max="6" width="14.140625" style="173" customWidth="1"/>
    <col min="7" max="7" width="9.85546875" style="173" customWidth="1"/>
    <col min="8" max="8" width="15" style="173" bestFit="1" customWidth="1"/>
    <col min="9" max="16384" width="9.140625" style="173"/>
  </cols>
  <sheetData>
    <row r="1" spans="1:22" ht="15.75" thickBot="1" x14ac:dyDescent="0.3">
      <c r="A1" s="172" t="s">
        <v>11</v>
      </c>
      <c r="E1" s="420" t="s">
        <v>9</v>
      </c>
      <c r="F1" s="421"/>
    </row>
    <row r="2" spans="1:22" x14ac:dyDescent="0.25">
      <c r="A2" s="173" t="s">
        <v>357</v>
      </c>
      <c r="E2" s="175" t="s">
        <v>3</v>
      </c>
      <c r="F2" s="176">
        <v>0.1105</v>
      </c>
      <c r="G2" s="172"/>
    </row>
    <row r="3" spans="1:22" x14ac:dyDescent="0.25">
      <c r="E3" s="177" t="s">
        <v>4</v>
      </c>
      <c r="F3" s="178">
        <v>0.1</v>
      </c>
      <c r="G3" s="172"/>
      <c r="J3" s="179"/>
    </row>
    <row r="4" spans="1:22" ht="15.75" thickBot="1" x14ac:dyDescent="0.3">
      <c r="A4" s="180"/>
      <c r="E4" s="181" t="s">
        <v>118</v>
      </c>
      <c r="F4" s="182">
        <v>1</v>
      </c>
    </row>
    <row r="5" spans="1:22" s="183" customFormat="1" ht="15.75" thickBot="1" x14ac:dyDescent="0.3">
      <c r="A5" s="183">
        <v>1</v>
      </c>
      <c r="B5" s="183">
        <v>2</v>
      </c>
      <c r="C5" s="183">
        <v>3</v>
      </c>
      <c r="D5" s="183">
        <v>4</v>
      </c>
      <c r="E5" s="183">
        <v>5</v>
      </c>
      <c r="F5" s="183">
        <v>6</v>
      </c>
      <c r="G5" s="183">
        <v>7</v>
      </c>
      <c r="H5" s="183">
        <v>8</v>
      </c>
      <c r="I5" s="183">
        <v>9</v>
      </c>
      <c r="J5" s="183">
        <v>10</v>
      </c>
      <c r="K5" s="183">
        <v>11</v>
      </c>
      <c r="L5" s="183">
        <v>12</v>
      </c>
      <c r="M5" s="183">
        <v>13</v>
      </c>
      <c r="N5" s="183">
        <v>14</v>
      </c>
      <c r="O5" s="183">
        <v>15</v>
      </c>
      <c r="P5" s="183">
        <v>16</v>
      </c>
      <c r="Q5" s="183">
        <v>17</v>
      </c>
      <c r="R5" s="183">
        <v>18</v>
      </c>
      <c r="S5" s="183">
        <v>19</v>
      </c>
      <c r="T5" s="183">
        <v>20</v>
      </c>
      <c r="U5" s="183">
        <v>21</v>
      </c>
      <c r="V5" s="183">
        <v>22</v>
      </c>
    </row>
    <row r="6" spans="1:22" x14ac:dyDescent="0.25">
      <c r="C6" s="422" t="s">
        <v>113</v>
      </c>
      <c r="D6" s="423"/>
      <c r="E6" s="423"/>
      <c r="F6" s="424"/>
      <c r="G6" s="422" t="s">
        <v>114</v>
      </c>
      <c r="H6" s="423"/>
      <c r="I6" s="423"/>
      <c r="J6" s="424"/>
      <c r="K6" s="422" t="s">
        <v>115</v>
      </c>
      <c r="L6" s="423"/>
      <c r="M6" s="423"/>
      <c r="N6" s="424"/>
      <c r="O6" s="422" t="s">
        <v>116</v>
      </c>
      <c r="P6" s="423"/>
      <c r="Q6" s="423"/>
      <c r="R6" s="424"/>
      <c r="S6" s="422" t="s">
        <v>124</v>
      </c>
      <c r="T6" s="423"/>
      <c r="U6" s="423"/>
      <c r="V6" s="424"/>
    </row>
    <row r="7" spans="1:22" ht="60.75" thickBot="1" x14ac:dyDescent="0.3">
      <c r="C7" s="184" t="s">
        <v>1</v>
      </c>
      <c r="D7" s="185" t="s">
        <v>7</v>
      </c>
      <c r="E7" s="185" t="s">
        <v>8</v>
      </c>
      <c r="F7" s="186" t="s">
        <v>117</v>
      </c>
      <c r="G7" s="184" t="s">
        <v>1</v>
      </c>
      <c r="H7" s="185" t="s">
        <v>7</v>
      </c>
      <c r="I7" s="185" t="s">
        <v>8</v>
      </c>
      <c r="J7" s="186" t="s">
        <v>117</v>
      </c>
      <c r="K7" s="184" t="s">
        <v>1</v>
      </c>
      <c r="L7" s="185" t="s">
        <v>7</v>
      </c>
      <c r="M7" s="185" t="s">
        <v>8</v>
      </c>
      <c r="N7" s="186" t="s">
        <v>117</v>
      </c>
      <c r="O7" s="184" t="s">
        <v>1</v>
      </c>
      <c r="P7" s="185" t="s">
        <v>7</v>
      </c>
      <c r="Q7" s="185" t="s">
        <v>8</v>
      </c>
      <c r="R7" s="186" t="s">
        <v>117</v>
      </c>
      <c r="S7" s="184" t="s">
        <v>1</v>
      </c>
      <c r="T7" s="185" t="s">
        <v>7</v>
      </c>
      <c r="U7" s="185" t="s">
        <v>8</v>
      </c>
      <c r="V7" s="186" t="s">
        <v>117</v>
      </c>
    </row>
    <row r="8" spans="1:22" ht="15.75" thickBot="1" x14ac:dyDescent="0.3">
      <c r="A8" s="187"/>
      <c r="B8" s="188" t="s">
        <v>0</v>
      </c>
      <c r="C8" s="189" t="s">
        <v>5</v>
      </c>
      <c r="D8" s="188" t="s">
        <v>5</v>
      </c>
      <c r="E8" s="188" t="s">
        <v>6</v>
      </c>
      <c r="F8" s="190" t="s">
        <v>6</v>
      </c>
      <c r="G8" s="189" t="s">
        <v>5</v>
      </c>
      <c r="H8" s="188" t="s">
        <v>5</v>
      </c>
      <c r="I8" s="188" t="s">
        <v>6</v>
      </c>
      <c r="J8" s="190" t="s">
        <v>6</v>
      </c>
      <c r="K8" s="189" t="s">
        <v>5</v>
      </c>
      <c r="L8" s="188" t="s">
        <v>5</v>
      </c>
      <c r="M8" s="188" t="s">
        <v>6</v>
      </c>
      <c r="N8" s="190" t="s">
        <v>6</v>
      </c>
      <c r="O8" s="189" t="s">
        <v>5</v>
      </c>
      <c r="P8" s="188" t="s">
        <v>5</v>
      </c>
      <c r="Q8" s="188" t="s">
        <v>6</v>
      </c>
      <c r="R8" s="190" t="s">
        <v>6</v>
      </c>
      <c r="S8" s="189" t="s">
        <v>5</v>
      </c>
      <c r="T8" s="188" t="s">
        <v>5</v>
      </c>
      <c r="U8" s="188" t="s">
        <v>6</v>
      </c>
      <c r="V8" s="190" t="s">
        <v>6</v>
      </c>
    </row>
    <row r="9" spans="1:22" x14ac:dyDescent="0.25">
      <c r="A9" s="191" t="s">
        <v>15</v>
      </c>
      <c r="B9" s="192">
        <v>1</v>
      </c>
      <c r="C9" s="193">
        <v>123352</v>
      </c>
      <c r="D9" s="194">
        <f t="shared" ref="D9:D36" si="0">C9*$F$2</f>
        <v>13630.396000000001</v>
      </c>
      <c r="E9" s="194">
        <f t="shared" ref="E9:E40" si="1">C9*$F$3</f>
        <v>12335.2</v>
      </c>
      <c r="F9" s="195">
        <f>SUM(C9:E9)</f>
        <v>149317.59600000002</v>
      </c>
      <c r="G9" s="193">
        <f>C9*$F$4</f>
        <v>123352</v>
      </c>
      <c r="H9" s="194">
        <f t="shared" ref="H9:H36" si="2">G9*$F$2</f>
        <v>13630.396000000001</v>
      </c>
      <c r="I9" s="194">
        <f t="shared" ref="I9:I40" si="3">G9*$F$3</f>
        <v>12335.2</v>
      </c>
      <c r="J9" s="195">
        <f>SUM(G9:I9)</f>
        <v>149317.59600000002</v>
      </c>
      <c r="K9" s="193">
        <f>G9*$F$4</f>
        <v>123352</v>
      </c>
      <c r="L9" s="194">
        <f t="shared" ref="L9:L36" si="4">K9*$F$2</f>
        <v>13630.396000000001</v>
      </c>
      <c r="M9" s="194">
        <f t="shared" ref="M9:M40" si="5">K9*$F$3</f>
        <v>12335.2</v>
      </c>
      <c r="N9" s="195">
        <f>SUM(K9:M9)</f>
        <v>149317.59600000002</v>
      </c>
      <c r="O9" s="193">
        <f>K9*$F$4</f>
        <v>123352</v>
      </c>
      <c r="P9" s="194">
        <f t="shared" ref="P9:P36" si="6">O9*$F$2</f>
        <v>13630.396000000001</v>
      </c>
      <c r="Q9" s="194">
        <f t="shared" ref="Q9:Q40" si="7">O9*$F$3</f>
        <v>12335.2</v>
      </c>
      <c r="R9" s="195">
        <f>SUM(O9:Q9)</f>
        <v>149317.59600000002</v>
      </c>
      <c r="S9" s="193">
        <f>O9*$F$4</f>
        <v>123352</v>
      </c>
      <c r="T9" s="194">
        <f t="shared" ref="T9:T54" si="8">S9*$F$2</f>
        <v>13630.396000000001</v>
      </c>
      <c r="U9" s="194">
        <f t="shared" ref="U9:U72" si="9">S9*$F$3</f>
        <v>12335.2</v>
      </c>
      <c r="V9" s="195">
        <f>SUM(S9:U9)</f>
        <v>149317.59600000002</v>
      </c>
    </row>
    <row r="10" spans="1:22" x14ac:dyDescent="0.25">
      <c r="A10" s="196" t="s">
        <v>16</v>
      </c>
      <c r="B10" s="174">
        <v>2</v>
      </c>
      <c r="C10" s="197">
        <v>130426</v>
      </c>
      <c r="D10" s="198">
        <f t="shared" si="0"/>
        <v>14412.073</v>
      </c>
      <c r="E10" s="198">
        <f t="shared" si="1"/>
        <v>13042.6</v>
      </c>
      <c r="F10" s="199">
        <f t="shared" ref="F10:F14" si="10">SUM(C10:E10)</f>
        <v>157880.67300000001</v>
      </c>
      <c r="G10" s="197">
        <f t="shared" ref="G10:G73" si="11">C10*$F$4</f>
        <v>130426</v>
      </c>
      <c r="H10" s="198">
        <f t="shared" si="2"/>
        <v>14412.073</v>
      </c>
      <c r="I10" s="198">
        <f t="shared" si="3"/>
        <v>13042.6</v>
      </c>
      <c r="J10" s="199">
        <f t="shared" ref="J10:J14" si="12">SUM(G10:I10)</f>
        <v>157880.67300000001</v>
      </c>
      <c r="K10" s="197">
        <f t="shared" ref="K10:K73" si="13">G10*$F$4</f>
        <v>130426</v>
      </c>
      <c r="L10" s="198">
        <f t="shared" si="4"/>
        <v>14412.073</v>
      </c>
      <c r="M10" s="198">
        <f t="shared" si="5"/>
        <v>13042.6</v>
      </c>
      <c r="N10" s="199">
        <f t="shared" ref="N10:N14" si="14">SUM(K10:M10)</f>
        <v>157880.67300000001</v>
      </c>
      <c r="O10" s="197">
        <f t="shared" ref="O10:O73" si="15">K10*$F$4</f>
        <v>130426</v>
      </c>
      <c r="P10" s="198">
        <f t="shared" si="6"/>
        <v>14412.073</v>
      </c>
      <c r="Q10" s="198">
        <f t="shared" si="7"/>
        <v>13042.6</v>
      </c>
      <c r="R10" s="199">
        <f t="shared" ref="R10:R14" si="16">SUM(O10:Q10)</f>
        <v>157880.67300000001</v>
      </c>
      <c r="S10" s="197">
        <f t="shared" ref="S10:S73" si="17">O10*$F$4</f>
        <v>130426</v>
      </c>
      <c r="T10" s="198">
        <f t="shared" si="8"/>
        <v>14412.073</v>
      </c>
      <c r="U10" s="198">
        <f t="shared" si="9"/>
        <v>13042.6</v>
      </c>
      <c r="V10" s="199">
        <f t="shared" ref="V10:V14" si="18">SUM(S10:U10)</f>
        <v>157880.67300000001</v>
      </c>
    </row>
    <row r="11" spans="1:22" x14ac:dyDescent="0.25">
      <c r="A11" s="196" t="s">
        <v>17</v>
      </c>
      <c r="B11" s="174">
        <v>3</v>
      </c>
      <c r="C11" s="197">
        <v>137500</v>
      </c>
      <c r="D11" s="198">
        <f t="shared" si="0"/>
        <v>15193.75</v>
      </c>
      <c r="E11" s="198">
        <f t="shared" si="1"/>
        <v>13750</v>
      </c>
      <c r="F11" s="199">
        <f t="shared" si="10"/>
        <v>166443.75</v>
      </c>
      <c r="G11" s="197">
        <f t="shared" si="11"/>
        <v>137500</v>
      </c>
      <c r="H11" s="198">
        <f t="shared" si="2"/>
        <v>15193.75</v>
      </c>
      <c r="I11" s="198">
        <f t="shared" si="3"/>
        <v>13750</v>
      </c>
      <c r="J11" s="199">
        <f t="shared" si="12"/>
        <v>166443.75</v>
      </c>
      <c r="K11" s="197">
        <f t="shared" si="13"/>
        <v>137500</v>
      </c>
      <c r="L11" s="198">
        <f t="shared" si="4"/>
        <v>15193.75</v>
      </c>
      <c r="M11" s="198">
        <f t="shared" si="5"/>
        <v>13750</v>
      </c>
      <c r="N11" s="199">
        <f t="shared" si="14"/>
        <v>166443.75</v>
      </c>
      <c r="O11" s="197">
        <f t="shared" si="15"/>
        <v>137500</v>
      </c>
      <c r="P11" s="198">
        <f t="shared" si="6"/>
        <v>15193.75</v>
      </c>
      <c r="Q11" s="198">
        <f t="shared" si="7"/>
        <v>13750</v>
      </c>
      <c r="R11" s="199">
        <f t="shared" si="16"/>
        <v>166443.75</v>
      </c>
      <c r="S11" s="197">
        <f t="shared" si="17"/>
        <v>137500</v>
      </c>
      <c r="T11" s="198">
        <f t="shared" si="8"/>
        <v>15193.75</v>
      </c>
      <c r="U11" s="198">
        <f t="shared" si="9"/>
        <v>13750</v>
      </c>
      <c r="V11" s="199">
        <f t="shared" si="18"/>
        <v>166443.75</v>
      </c>
    </row>
    <row r="12" spans="1:22" x14ac:dyDescent="0.25">
      <c r="A12" s="196" t="s">
        <v>18</v>
      </c>
      <c r="B12" s="174">
        <v>4</v>
      </c>
      <c r="C12" s="197">
        <v>144570</v>
      </c>
      <c r="D12" s="198">
        <f t="shared" si="0"/>
        <v>15974.985000000001</v>
      </c>
      <c r="E12" s="198">
        <f t="shared" si="1"/>
        <v>14457</v>
      </c>
      <c r="F12" s="199">
        <f t="shared" si="10"/>
        <v>175001.98499999999</v>
      </c>
      <c r="G12" s="197">
        <f t="shared" si="11"/>
        <v>144570</v>
      </c>
      <c r="H12" s="198">
        <f t="shared" si="2"/>
        <v>15974.985000000001</v>
      </c>
      <c r="I12" s="198">
        <f t="shared" si="3"/>
        <v>14457</v>
      </c>
      <c r="J12" s="199">
        <f t="shared" si="12"/>
        <v>175001.98499999999</v>
      </c>
      <c r="K12" s="197">
        <f t="shared" si="13"/>
        <v>144570</v>
      </c>
      <c r="L12" s="198">
        <f t="shared" si="4"/>
        <v>15974.985000000001</v>
      </c>
      <c r="M12" s="198">
        <f t="shared" si="5"/>
        <v>14457</v>
      </c>
      <c r="N12" s="199">
        <f t="shared" si="14"/>
        <v>175001.98499999999</v>
      </c>
      <c r="O12" s="197">
        <f t="shared" si="15"/>
        <v>144570</v>
      </c>
      <c r="P12" s="198">
        <f t="shared" si="6"/>
        <v>15974.985000000001</v>
      </c>
      <c r="Q12" s="198">
        <f t="shared" si="7"/>
        <v>14457</v>
      </c>
      <c r="R12" s="199">
        <f t="shared" si="16"/>
        <v>175001.98499999999</v>
      </c>
      <c r="S12" s="197">
        <f t="shared" si="17"/>
        <v>144570</v>
      </c>
      <c r="T12" s="198">
        <f t="shared" si="8"/>
        <v>15974.985000000001</v>
      </c>
      <c r="U12" s="198">
        <f t="shared" si="9"/>
        <v>14457</v>
      </c>
      <c r="V12" s="199">
        <f t="shared" si="18"/>
        <v>175001.98499999999</v>
      </c>
    </row>
    <row r="13" spans="1:22" x14ac:dyDescent="0.25">
      <c r="A13" s="196" t="s">
        <v>19</v>
      </c>
      <c r="B13" s="174">
        <v>5</v>
      </c>
      <c r="C13" s="197">
        <v>151649</v>
      </c>
      <c r="D13" s="198">
        <f t="shared" si="0"/>
        <v>16757.214500000002</v>
      </c>
      <c r="E13" s="198">
        <f t="shared" si="1"/>
        <v>15164.900000000001</v>
      </c>
      <c r="F13" s="199">
        <f t="shared" si="10"/>
        <v>183571.1145</v>
      </c>
      <c r="G13" s="197">
        <f t="shared" si="11"/>
        <v>151649</v>
      </c>
      <c r="H13" s="198">
        <f t="shared" si="2"/>
        <v>16757.214500000002</v>
      </c>
      <c r="I13" s="198">
        <f t="shared" si="3"/>
        <v>15164.900000000001</v>
      </c>
      <c r="J13" s="199">
        <f t="shared" si="12"/>
        <v>183571.1145</v>
      </c>
      <c r="K13" s="197">
        <f t="shared" si="13"/>
        <v>151649</v>
      </c>
      <c r="L13" s="198">
        <f t="shared" si="4"/>
        <v>16757.214500000002</v>
      </c>
      <c r="M13" s="198">
        <f t="shared" si="5"/>
        <v>15164.900000000001</v>
      </c>
      <c r="N13" s="199">
        <f t="shared" si="14"/>
        <v>183571.1145</v>
      </c>
      <c r="O13" s="197">
        <f t="shared" si="15"/>
        <v>151649</v>
      </c>
      <c r="P13" s="198">
        <f t="shared" si="6"/>
        <v>16757.214500000002</v>
      </c>
      <c r="Q13" s="198">
        <f t="shared" si="7"/>
        <v>15164.900000000001</v>
      </c>
      <c r="R13" s="199">
        <f t="shared" si="16"/>
        <v>183571.1145</v>
      </c>
      <c r="S13" s="197">
        <f t="shared" si="17"/>
        <v>151649</v>
      </c>
      <c r="T13" s="198">
        <f t="shared" si="8"/>
        <v>16757.214500000002</v>
      </c>
      <c r="U13" s="198">
        <f t="shared" si="9"/>
        <v>15164.900000000001</v>
      </c>
      <c r="V13" s="199">
        <f t="shared" si="18"/>
        <v>183571.1145</v>
      </c>
    </row>
    <row r="14" spans="1:22" ht="15.75" thickBot="1" x14ac:dyDescent="0.3">
      <c r="A14" s="200" t="s">
        <v>20</v>
      </c>
      <c r="B14" s="201">
        <v>6</v>
      </c>
      <c r="C14" s="202">
        <v>154522</v>
      </c>
      <c r="D14" s="203">
        <f t="shared" si="0"/>
        <v>17074.681</v>
      </c>
      <c r="E14" s="203">
        <f t="shared" si="1"/>
        <v>15452.2</v>
      </c>
      <c r="F14" s="204">
        <f t="shared" si="10"/>
        <v>187048.88100000002</v>
      </c>
      <c r="G14" s="202">
        <f t="shared" si="11"/>
        <v>154522</v>
      </c>
      <c r="H14" s="203">
        <f t="shared" si="2"/>
        <v>17074.681</v>
      </c>
      <c r="I14" s="203">
        <f t="shared" si="3"/>
        <v>15452.2</v>
      </c>
      <c r="J14" s="204">
        <f t="shared" si="12"/>
        <v>187048.88100000002</v>
      </c>
      <c r="K14" s="202">
        <f t="shared" si="13"/>
        <v>154522</v>
      </c>
      <c r="L14" s="203">
        <f t="shared" si="4"/>
        <v>17074.681</v>
      </c>
      <c r="M14" s="203">
        <f t="shared" si="5"/>
        <v>15452.2</v>
      </c>
      <c r="N14" s="204">
        <f t="shared" si="14"/>
        <v>187048.88100000002</v>
      </c>
      <c r="O14" s="202">
        <f t="shared" si="15"/>
        <v>154522</v>
      </c>
      <c r="P14" s="203">
        <f t="shared" si="6"/>
        <v>17074.681</v>
      </c>
      <c r="Q14" s="203">
        <f t="shared" si="7"/>
        <v>15452.2</v>
      </c>
      <c r="R14" s="204">
        <f t="shared" si="16"/>
        <v>187048.88100000002</v>
      </c>
      <c r="S14" s="202">
        <f t="shared" si="17"/>
        <v>154522</v>
      </c>
      <c r="T14" s="203">
        <f t="shared" si="8"/>
        <v>17074.681</v>
      </c>
      <c r="U14" s="203">
        <f t="shared" si="9"/>
        <v>15452.2</v>
      </c>
      <c r="V14" s="204">
        <f t="shared" si="18"/>
        <v>187048.88100000002</v>
      </c>
    </row>
    <row r="15" spans="1:22" x14ac:dyDescent="0.25">
      <c r="A15" s="191" t="s">
        <v>21</v>
      </c>
      <c r="B15" s="192">
        <v>1</v>
      </c>
      <c r="C15" s="193">
        <v>117182</v>
      </c>
      <c r="D15" s="194">
        <f t="shared" si="0"/>
        <v>12948.611000000001</v>
      </c>
      <c r="E15" s="194">
        <f t="shared" si="1"/>
        <v>11718.2</v>
      </c>
      <c r="F15" s="195">
        <f>SUM(C15:E15)</f>
        <v>141848.81100000002</v>
      </c>
      <c r="G15" s="193">
        <f t="shared" si="11"/>
        <v>117182</v>
      </c>
      <c r="H15" s="194">
        <f t="shared" si="2"/>
        <v>12948.611000000001</v>
      </c>
      <c r="I15" s="194">
        <f t="shared" si="3"/>
        <v>11718.2</v>
      </c>
      <c r="J15" s="195">
        <f>SUM(G15:I15)</f>
        <v>141848.81100000002</v>
      </c>
      <c r="K15" s="193">
        <f t="shared" si="13"/>
        <v>117182</v>
      </c>
      <c r="L15" s="194">
        <f t="shared" si="4"/>
        <v>12948.611000000001</v>
      </c>
      <c r="M15" s="194">
        <f t="shared" si="5"/>
        <v>11718.2</v>
      </c>
      <c r="N15" s="195">
        <f>SUM(K15:M15)</f>
        <v>141848.81100000002</v>
      </c>
      <c r="O15" s="193">
        <f t="shared" si="15"/>
        <v>117182</v>
      </c>
      <c r="P15" s="194">
        <f t="shared" si="6"/>
        <v>12948.611000000001</v>
      </c>
      <c r="Q15" s="194">
        <f t="shared" si="7"/>
        <v>11718.2</v>
      </c>
      <c r="R15" s="195">
        <f>SUM(O15:Q15)</f>
        <v>141848.81100000002</v>
      </c>
      <c r="S15" s="193">
        <f t="shared" si="17"/>
        <v>117182</v>
      </c>
      <c r="T15" s="194">
        <f t="shared" si="8"/>
        <v>12948.611000000001</v>
      </c>
      <c r="U15" s="194">
        <f t="shared" si="9"/>
        <v>11718.2</v>
      </c>
      <c r="V15" s="195">
        <f>SUM(S15:U15)</f>
        <v>141848.81100000002</v>
      </c>
    </row>
    <row r="16" spans="1:22" x14ac:dyDescent="0.25">
      <c r="A16" s="196" t="s">
        <v>22</v>
      </c>
      <c r="B16" s="174">
        <v>2</v>
      </c>
      <c r="C16" s="197">
        <v>123901</v>
      </c>
      <c r="D16" s="198">
        <f t="shared" si="0"/>
        <v>13691.0605</v>
      </c>
      <c r="E16" s="198">
        <f t="shared" si="1"/>
        <v>12390.1</v>
      </c>
      <c r="F16" s="199">
        <f t="shared" ref="F16:F20" si="19">SUM(C16:E16)</f>
        <v>149982.1605</v>
      </c>
      <c r="G16" s="197">
        <f t="shared" si="11"/>
        <v>123901</v>
      </c>
      <c r="H16" s="198">
        <f t="shared" si="2"/>
        <v>13691.0605</v>
      </c>
      <c r="I16" s="198">
        <f t="shared" si="3"/>
        <v>12390.1</v>
      </c>
      <c r="J16" s="199">
        <f t="shared" ref="J16:J20" si="20">SUM(G16:I16)</f>
        <v>149982.1605</v>
      </c>
      <c r="K16" s="197">
        <f t="shared" si="13"/>
        <v>123901</v>
      </c>
      <c r="L16" s="198">
        <f t="shared" si="4"/>
        <v>13691.0605</v>
      </c>
      <c r="M16" s="198">
        <f t="shared" si="5"/>
        <v>12390.1</v>
      </c>
      <c r="N16" s="199">
        <f t="shared" ref="N16:N20" si="21">SUM(K16:M16)</f>
        <v>149982.1605</v>
      </c>
      <c r="O16" s="197">
        <f t="shared" si="15"/>
        <v>123901</v>
      </c>
      <c r="P16" s="198">
        <f t="shared" si="6"/>
        <v>13691.0605</v>
      </c>
      <c r="Q16" s="198">
        <f t="shared" si="7"/>
        <v>12390.1</v>
      </c>
      <c r="R16" s="199">
        <f t="shared" ref="R16:R20" si="22">SUM(O16:Q16)</f>
        <v>149982.1605</v>
      </c>
      <c r="S16" s="197">
        <f t="shared" si="17"/>
        <v>123901</v>
      </c>
      <c r="T16" s="198">
        <f t="shared" si="8"/>
        <v>13691.0605</v>
      </c>
      <c r="U16" s="198">
        <f t="shared" si="9"/>
        <v>12390.1</v>
      </c>
      <c r="V16" s="199">
        <f t="shared" ref="V16:V20" si="23">SUM(S16:U16)</f>
        <v>149982.1605</v>
      </c>
    </row>
    <row r="17" spans="1:22" x14ac:dyDescent="0.25">
      <c r="A17" s="196" t="s">
        <v>23</v>
      </c>
      <c r="B17" s="174">
        <v>3</v>
      </c>
      <c r="C17" s="197">
        <v>130618</v>
      </c>
      <c r="D17" s="198">
        <f t="shared" si="0"/>
        <v>14433.289000000001</v>
      </c>
      <c r="E17" s="198">
        <f t="shared" si="1"/>
        <v>13061.800000000001</v>
      </c>
      <c r="F17" s="199">
        <f t="shared" si="19"/>
        <v>158113.08899999998</v>
      </c>
      <c r="G17" s="197">
        <f t="shared" si="11"/>
        <v>130618</v>
      </c>
      <c r="H17" s="198">
        <f t="shared" si="2"/>
        <v>14433.289000000001</v>
      </c>
      <c r="I17" s="198">
        <f t="shared" si="3"/>
        <v>13061.800000000001</v>
      </c>
      <c r="J17" s="199">
        <f t="shared" si="20"/>
        <v>158113.08899999998</v>
      </c>
      <c r="K17" s="197">
        <f t="shared" si="13"/>
        <v>130618</v>
      </c>
      <c r="L17" s="198">
        <f t="shared" si="4"/>
        <v>14433.289000000001</v>
      </c>
      <c r="M17" s="198">
        <f t="shared" si="5"/>
        <v>13061.800000000001</v>
      </c>
      <c r="N17" s="199">
        <f t="shared" si="21"/>
        <v>158113.08899999998</v>
      </c>
      <c r="O17" s="197">
        <f t="shared" si="15"/>
        <v>130618</v>
      </c>
      <c r="P17" s="198">
        <f t="shared" si="6"/>
        <v>14433.289000000001</v>
      </c>
      <c r="Q17" s="198">
        <f t="shared" si="7"/>
        <v>13061.800000000001</v>
      </c>
      <c r="R17" s="199">
        <f t="shared" si="22"/>
        <v>158113.08899999998</v>
      </c>
      <c r="S17" s="197">
        <f t="shared" si="17"/>
        <v>130618</v>
      </c>
      <c r="T17" s="198">
        <f t="shared" si="8"/>
        <v>14433.289000000001</v>
      </c>
      <c r="U17" s="198">
        <f t="shared" si="9"/>
        <v>13061.800000000001</v>
      </c>
      <c r="V17" s="199">
        <f t="shared" si="23"/>
        <v>158113.08899999998</v>
      </c>
    </row>
    <row r="18" spans="1:22" x14ac:dyDescent="0.25">
      <c r="A18" s="196" t="s">
        <v>24</v>
      </c>
      <c r="B18" s="174">
        <v>4</v>
      </c>
      <c r="C18" s="197">
        <v>137341</v>
      </c>
      <c r="D18" s="198">
        <f t="shared" si="0"/>
        <v>15176.1805</v>
      </c>
      <c r="E18" s="198">
        <f t="shared" si="1"/>
        <v>13734.1</v>
      </c>
      <c r="F18" s="199">
        <f t="shared" si="19"/>
        <v>166251.28049999999</v>
      </c>
      <c r="G18" s="197">
        <f t="shared" si="11"/>
        <v>137341</v>
      </c>
      <c r="H18" s="198">
        <f t="shared" si="2"/>
        <v>15176.1805</v>
      </c>
      <c r="I18" s="198">
        <f t="shared" si="3"/>
        <v>13734.1</v>
      </c>
      <c r="J18" s="199">
        <f t="shared" si="20"/>
        <v>166251.28049999999</v>
      </c>
      <c r="K18" s="197">
        <f t="shared" si="13"/>
        <v>137341</v>
      </c>
      <c r="L18" s="198">
        <f t="shared" si="4"/>
        <v>15176.1805</v>
      </c>
      <c r="M18" s="198">
        <f t="shared" si="5"/>
        <v>13734.1</v>
      </c>
      <c r="N18" s="199">
        <f t="shared" si="21"/>
        <v>166251.28049999999</v>
      </c>
      <c r="O18" s="197">
        <f t="shared" si="15"/>
        <v>137341</v>
      </c>
      <c r="P18" s="198">
        <f t="shared" si="6"/>
        <v>15176.1805</v>
      </c>
      <c r="Q18" s="198">
        <f t="shared" si="7"/>
        <v>13734.1</v>
      </c>
      <c r="R18" s="199">
        <f t="shared" si="22"/>
        <v>166251.28049999999</v>
      </c>
      <c r="S18" s="197">
        <f t="shared" si="17"/>
        <v>137341</v>
      </c>
      <c r="T18" s="198">
        <f t="shared" si="8"/>
        <v>15176.1805</v>
      </c>
      <c r="U18" s="198">
        <f t="shared" si="9"/>
        <v>13734.1</v>
      </c>
      <c r="V18" s="199">
        <f t="shared" si="23"/>
        <v>166251.28049999999</v>
      </c>
    </row>
    <row r="19" spans="1:22" x14ac:dyDescent="0.25">
      <c r="A19" s="196" t="s">
        <v>25</v>
      </c>
      <c r="B19" s="174">
        <v>5</v>
      </c>
      <c r="C19" s="197">
        <v>144059</v>
      </c>
      <c r="D19" s="198">
        <f t="shared" si="0"/>
        <v>15918.5195</v>
      </c>
      <c r="E19" s="198">
        <f t="shared" si="1"/>
        <v>14405.900000000001</v>
      </c>
      <c r="F19" s="199">
        <f t="shared" si="19"/>
        <v>174383.41949999999</v>
      </c>
      <c r="G19" s="197">
        <f t="shared" si="11"/>
        <v>144059</v>
      </c>
      <c r="H19" s="198">
        <f t="shared" si="2"/>
        <v>15918.5195</v>
      </c>
      <c r="I19" s="198">
        <f t="shared" si="3"/>
        <v>14405.900000000001</v>
      </c>
      <c r="J19" s="199">
        <f t="shared" si="20"/>
        <v>174383.41949999999</v>
      </c>
      <c r="K19" s="197">
        <f t="shared" si="13"/>
        <v>144059</v>
      </c>
      <c r="L19" s="198">
        <f t="shared" si="4"/>
        <v>15918.5195</v>
      </c>
      <c r="M19" s="198">
        <f t="shared" si="5"/>
        <v>14405.900000000001</v>
      </c>
      <c r="N19" s="199">
        <f t="shared" si="21"/>
        <v>174383.41949999999</v>
      </c>
      <c r="O19" s="197">
        <f t="shared" si="15"/>
        <v>144059</v>
      </c>
      <c r="P19" s="198">
        <f t="shared" si="6"/>
        <v>15918.5195</v>
      </c>
      <c r="Q19" s="198">
        <f t="shared" si="7"/>
        <v>14405.900000000001</v>
      </c>
      <c r="R19" s="199">
        <f t="shared" si="22"/>
        <v>174383.41949999999</v>
      </c>
      <c r="S19" s="197">
        <f t="shared" si="17"/>
        <v>144059</v>
      </c>
      <c r="T19" s="198">
        <f t="shared" si="8"/>
        <v>15918.5195</v>
      </c>
      <c r="U19" s="198">
        <f t="shared" si="9"/>
        <v>14405.900000000001</v>
      </c>
      <c r="V19" s="199">
        <f t="shared" si="23"/>
        <v>174383.41949999999</v>
      </c>
    </row>
    <row r="20" spans="1:22" ht="15.75" thickBot="1" x14ac:dyDescent="0.3">
      <c r="A20" s="200" t="s">
        <v>26</v>
      </c>
      <c r="B20" s="201">
        <v>6</v>
      </c>
      <c r="C20" s="202">
        <v>150782</v>
      </c>
      <c r="D20" s="203">
        <f t="shared" si="0"/>
        <v>16661.411</v>
      </c>
      <c r="E20" s="203">
        <f t="shared" si="1"/>
        <v>15078.2</v>
      </c>
      <c r="F20" s="204">
        <f t="shared" si="19"/>
        <v>182521.611</v>
      </c>
      <c r="G20" s="202">
        <f t="shared" si="11"/>
        <v>150782</v>
      </c>
      <c r="H20" s="203">
        <f t="shared" si="2"/>
        <v>16661.411</v>
      </c>
      <c r="I20" s="203">
        <f t="shared" si="3"/>
        <v>15078.2</v>
      </c>
      <c r="J20" s="204">
        <f t="shared" si="20"/>
        <v>182521.611</v>
      </c>
      <c r="K20" s="202">
        <f t="shared" si="13"/>
        <v>150782</v>
      </c>
      <c r="L20" s="203">
        <f t="shared" si="4"/>
        <v>16661.411</v>
      </c>
      <c r="M20" s="203">
        <f t="shared" si="5"/>
        <v>15078.2</v>
      </c>
      <c r="N20" s="204">
        <f t="shared" si="21"/>
        <v>182521.611</v>
      </c>
      <c r="O20" s="202">
        <f t="shared" si="15"/>
        <v>150782</v>
      </c>
      <c r="P20" s="203">
        <f t="shared" si="6"/>
        <v>16661.411</v>
      </c>
      <c r="Q20" s="203">
        <f t="shared" si="7"/>
        <v>15078.2</v>
      </c>
      <c r="R20" s="204">
        <f t="shared" si="22"/>
        <v>182521.611</v>
      </c>
      <c r="S20" s="202">
        <f t="shared" si="17"/>
        <v>150782</v>
      </c>
      <c r="T20" s="203">
        <f t="shared" si="8"/>
        <v>16661.411</v>
      </c>
      <c r="U20" s="203">
        <f t="shared" si="9"/>
        <v>15078.2</v>
      </c>
      <c r="V20" s="204">
        <f t="shared" si="23"/>
        <v>182521.611</v>
      </c>
    </row>
    <row r="21" spans="1:22" x14ac:dyDescent="0.25">
      <c r="A21" s="191" t="s">
        <v>27</v>
      </c>
      <c r="B21" s="192">
        <v>1</v>
      </c>
      <c r="C21" s="193">
        <v>89411</v>
      </c>
      <c r="D21" s="194">
        <f t="shared" si="0"/>
        <v>9879.915500000001</v>
      </c>
      <c r="E21" s="194">
        <f t="shared" si="1"/>
        <v>8941.1</v>
      </c>
      <c r="F21" s="195">
        <f>SUM(C21:E21)</f>
        <v>108232.01550000001</v>
      </c>
      <c r="G21" s="193">
        <f t="shared" si="11"/>
        <v>89411</v>
      </c>
      <c r="H21" s="194">
        <f t="shared" si="2"/>
        <v>9879.915500000001</v>
      </c>
      <c r="I21" s="194">
        <f t="shared" si="3"/>
        <v>8941.1</v>
      </c>
      <c r="J21" s="195">
        <f>SUM(G21:I21)</f>
        <v>108232.01550000001</v>
      </c>
      <c r="K21" s="193">
        <f t="shared" si="13"/>
        <v>89411</v>
      </c>
      <c r="L21" s="194">
        <f t="shared" si="4"/>
        <v>9879.915500000001</v>
      </c>
      <c r="M21" s="194">
        <f t="shared" si="5"/>
        <v>8941.1</v>
      </c>
      <c r="N21" s="195">
        <f>SUM(K21:M21)</f>
        <v>108232.01550000001</v>
      </c>
      <c r="O21" s="193">
        <f t="shared" si="15"/>
        <v>89411</v>
      </c>
      <c r="P21" s="194">
        <f t="shared" si="6"/>
        <v>9879.915500000001</v>
      </c>
      <c r="Q21" s="194">
        <f t="shared" si="7"/>
        <v>8941.1</v>
      </c>
      <c r="R21" s="195">
        <f>SUM(O21:Q21)</f>
        <v>108232.01550000001</v>
      </c>
      <c r="S21" s="193">
        <f t="shared" si="17"/>
        <v>89411</v>
      </c>
      <c r="T21" s="194">
        <f t="shared" si="8"/>
        <v>9879.915500000001</v>
      </c>
      <c r="U21" s="194">
        <f t="shared" si="9"/>
        <v>8941.1</v>
      </c>
      <c r="V21" s="195">
        <f>SUM(S21:U21)</f>
        <v>108232.01550000001</v>
      </c>
    </row>
    <row r="22" spans="1:22" x14ac:dyDescent="0.25">
      <c r="A22" s="196" t="s">
        <v>28</v>
      </c>
      <c r="B22" s="174">
        <v>2</v>
      </c>
      <c r="C22" s="197">
        <v>95423</v>
      </c>
      <c r="D22" s="198">
        <f t="shared" si="0"/>
        <v>10544.2415</v>
      </c>
      <c r="E22" s="198">
        <f t="shared" si="1"/>
        <v>9542.3000000000011</v>
      </c>
      <c r="F22" s="199">
        <f t="shared" ref="F22:F26" si="24">SUM(C22:E22)</f>
        <v>115509.54150000001</v>
      </c>
      <c r="G22" s="197">
        <f t="shared" si="11"/>
        <v>95423</v>
      </c>
      <c r="H22" s="198">
        <f t="shared" si="2"/>
        <v>10544.2415</v>
      </c>
      <c r="I22" s="198">
        <f t="shared" si="3"/>
        <v>9542.3000000000011</v>
      </c>
      <c r="J22" s="199">
        <f t="shared" ref="J22:J26" si="25">SUM(G22:I22)</f>
        <v>115509.54150000001</v>
      </c>
      <c r="K22" s="197">
        <f t="shared" si="13"/>
        <v>95423</v>
      </c>
      <c r="L22" s="198">
        <f t="shared" si="4"/>
        <v>10544.2415</v>
      </c>
      <c r="M22" s="198">
        <f t="shared" si="5"/>
        <v>9542.3000000000011</v>
      </c>
      <c r="N22" s="199">
        <f t="shared" ref="N22:N26" si="26">SUM(K22:M22)</f>
        <v>115509.54150000001</v>
      </c>
      <c r="O22" s="197">
        <f t="shared" si="15"/>
        <v>95423</v>
      </c>
      <c r="P22" s="198">
        <f t="shared" si="6"/>
        <v>10544.2415</v>
      </c>
      <c r="Q22" s="198">
        <f t="shared" si="7"/>
        <v>9542.3000000000011</v>
      </c>
      <c r="R22" s="199">
        <f t="shared" ref="R22:R26" si="27">SUM(O22:Q22)</f>
        <v>115509.54150000001</v>
      </c>
      <c r="S22" s="197">
        <f t="shared" si="17"/>
        <v>95423</v>
      </c>
      <c r="T22" s="198">
        <f t="shared" si="8"/>
        <v>10544.2415</v>
      </c>
      <c r="U22" s="198">
        <f t="shared" si="9"/>
        <v>9542.3000000000011</v>
      </c>
      <c r="V22" s="199">
        <f t="shared" ref="V22:V26" si="28">SUM(S22:U22)</f>
        <v>115509.54150000001</v>
      </c>
    </row>
    <row r="23" spans="1:22" x14ac:dyDescent="0.25">
      <c r="A23" s="196" t="s">
        <v>29</v>
      </c>
      <c r="B23" s="174">
        <v>3</v>
      </c>
      <c r="C23" s="197">
        <v>101448</v>
      </c>
      <c r="D23" s="198">
        <f t="shared" si="0"/>
        <v>11210.004000000001</v>
      </c>
      <c r="E23" s="198">
        <f t="shared" si="1"/>
        <v>10144.800000000001</v>
      </c>
      <c r="F23" s="199">
        <f t="shared" si="24"/>
        <v>122802.804</v>
      </c>
      <c r="G23" s="197">
        <f t="shared" si="11"/>
        <v>101448</v>
      </c>
      <c r="H23" s="198">
        <f t="shared" si="2"/>
        <v>11210.004000000001</v>
      </c>
      <c r="I23" s="198">
        <f t="shared" si="3"/>
        <v>10144.800000000001</v>
      </c>
      <c r="J23" s="199">
        <f t="shared" si="25"/>
        <v>122802.804</v>
      </c>
      <c r="K23" s="197">
        <f t="shared" si="13"/>
        <v>101448</v>
      </c>
      <c r="L23" s="198">
        <f t="shared" si="4"/>
        <v>11210.004000000001</v>
      </c>
      <c r="M23" s="198">
        <f t="shared" si="5"/>
        <v>10144.800000000001</v>
      </c>
      <c r="N23" s="199">
        <f t="shared" si="26"/>
        <v>122802.804</v>
      </c>
      <c r="O23" s="197">
        <f t="shared" si="15"/>
        <v>101448</v>
      </c>
      <c r="P23" s="198">
        <f t="shared" si="6"/>
        <v>11210.004000000001</v>
      </c>
      <c r="Q23" s="198">
        <f t="shared" si="7"/>
        <v>10144.800000000001</v>
      </c>
      <c r="R23" s="199">
        <f t="shared" si="27"/>
        <v>122802.804</v>
      </c>
      <c r="S23" s="197">
        <f t="shared" si="17"/>
        <v>101448</v>
      </c>
      <c r="T23" s="198">
        <f t="shared" si="8"/>
        <v>11210.004000000001</v>
      </c>
      <c r="U23" s="198">
        <f t="shared" si="9"/>
        <v>10144.800000000001</v>
      </c>
      <c r="V23" s="199">
        <f t="shared" si="28"/>
        <v>122802.804</v>
      </c>
    </row>
    <row r="24" spans="1:22" x14ac:dyDescent="0.25">
      <c r="A24" s="196" t="s">
        <v>30</v>
      </c>
      <c r="B24" s="174">
        <v>4</v>
      </c>
      <c r="C24" s="197">
        <v>107466</v>
      </c>
      <c r="D24" s="198">
        <f t="shared" si="0"/>
        <v>11874.993</v>
      </c>
      <c r="E24" s="198">
        <f t="shared" si="1"/>
        <v>10746.6</v>
      </c>
      <c r="F24" s="199">
        <f t="shared" si="24"/>
        <v>130087.59300000001</v>
      </c>
      <c r="G24" s="197">
        <f t="shared" si="11"/>
        <v>107466</v>
      </c>
      <c r="H24" s="198">
        <f t="shared" si="2"/>
        <v>11874.993</v>
      </c>
      <c r="I24" s="198">
        <f t="shared" si="3"/>
        <v>10746.6</v>
      </c>
      <c r="J24" s="199">
        <f t="shared" si="25"/>
        <v>130087.59300000001</v>
      </c>
      <c r="K24" s="197">
        <f t="shared" si="13"/>
        <v>107466</v>
      </c>
      <c r="L24" s="198">
        <f t="shared" si="4"/>
        <v>11874.993</v>
      </c>
      <c r="M24" s="198">
        <f t="shared" si="5"/>
        <v>10746.6</v>
      </c>
      <c r="N24" s="199">
        <f t="shared" si="26"/>
        <v>130087.59300000001</v>
      </c>
      <c r="O24" s="197">
        <f t="shared" si="15"/>
        <v>107466</v>
      </c>
      <c r="P24" s="198">
        <f t="shared" si="6"/>
        <v>11874.993</v>
      </c>
      <c r="Q24" s="198">
        <f t="shared" si="7"/>
        <v>10746.6</v>
      </c>
      <c r="R24" s="199">
        <f t="shared" si="27"/>
        <v>130087.59300000001</v>
      </c>
      <c r="S24" s="197">
        <f t="shared" si="17"/>
        <v>107466</v>
      </c>
      <c r="T24" s="198">
        <f t="shared" si="8"/>
        <v>11874.993</v>
      </c>
      <c r="U24" s="198">
        <f t="shared" si="9"/>
        <v>10746.6</v>
      </c>
      <c r="V24" s="199">
        <f t="shared" si="28"/>
        <v>130087.59300000001</v>
      </c>
    </row>
    <row r="25" spans="1:22" x14ac:dyDescent="0.25">
      <c r="A25" s="196" t="s">
        <v>31</v>
      </c>
      <c r="B25" s="174">
        <v>5</v>
      </c>
      <c r="C25" s="197">
        <v>113492</v>
      </c>
      <c r="D25" s="198">
        <f t="shared" si="0"/>
        <v>12540.866</v>
      </c>
      <c r="E25" s="198">
        <f t="shared" si="1"/>
        <v>11349.2</v>
      </c>
      <c r="F25" s="199">
        <f t="shared" si="24"/>
        <v>137382.06599999999</v>
      </c>
      <c r="G25" s="197">
        <f t="shared" si="11"/>
        <v>113492</v>
      </c>
      <c r="H25" s="198">
        <f t="shared" si="2"/>
        <v>12540.866</v>
      </c>
      <c r="I25" s="198">
        <f t="shared" si="3"/>
        <v>11349.2</v>
      </c>
      <c r="J25" s="199">
        <f t="shared" si="25"/>
        <v>137382.06599999999</v>
      </c>
      <c r="K25" s="197">
        <f t="shared" si="13"/>
        <v>113492</v>
      </c>
      <c r="L25" s="198">
        <f t="shared" si="4"/>
        <v>12540.866</v>
      </c>
      <c r="M25" s="198">
        <f t="shared" si="5"/>
        <v>11349.2</v>
      </c>
      <c r="N25" s="199">
        <f t="shared" si="26"/>
        <v>137382.06599999999</v>
      </c>
      <c r="O25" s="197">
        <f t="shared" si="15"/>
        <v>113492</v>
      </c>
      <c r="P25" s="198">
        <f t="shared" si="6"/>
        <v>12540.866</v>
      </c>
      <c r="Q25" s="198">
        <f t="shared" si="7"/>
        <v>11349.2</v>
      </c>
      <c r="R25" s="199">
        <f t="shared" si="27"/>
        <v>137382.06599999999</v>
      </c>
      <c r="S25" s="197">
        <f t="shared" si="17"/>
        <v>113492</v>
      </c>
      <c r="T25" s="198">
        <f t="shared" si="8"/>
        <v>12540.866</v>
      </c>
      <c r="U25" s="198">
        <f t="shared" si="9"/>
        <v>11349.2</v>
      </c>
      <c r="V25" s="199">
        <f t="shared" si="28"/>
        <v>137382.06599999999</v>
      </c>
    </row>
    <row r="26" spans="1:22" ht="15.75" thickBot="1" x14ac:dyDescent="0.3">
      <c r="A26" s="200" t="s">
        <v>32</v>
      </c>
      <c r="B26" s="201">
        <v>6</v>
      </c>
      <c r="C26" s="202">
        <v>119509</v>
      </c>
      <c r="D26" s="203">
        <f t="shared" si="0"/>
        <v>13205.744500000001</v>
      </c>
      <c r="E26" s="203">
        <f t="shared" si="1"/>
        <v>11950.900000000001</v>
      </c>
      <c r="F26" s="204">
        <f t="shared" si="24"/>
        <v>144665.64449999999</v>
      </c>
      <c r="G26" s="202">
        <f t="shared" si="11"/>
        <v>119509</v>
      </c>
      <c r="H26" s="203">
        <f t="shared" si="2"/>
        <v>13205.744500000001</v>
      </c>
      <c r="I26" s="203">
        <f t="shared" si="3"/>
        <v>11950.900000000001</v>
      </c>
      <c r="J26" s="204">
        <f t="shared" si="25"/>
        <v>144665.64449999999</v>
      </c>
      <c r="K26" s="202">
        <f t="shared" si="13"/>
        <v>119509</v>
      </c>
      <c r="L26" s="203">
        <f t="shared" si="4"/>
        <v>13205.744500000001</v>
      </c>
      <c r="M26" s="203">
        <f t="shared" si="5"/>
        <v>11950.900000000001</v>
      </c>
      <c r="N26" s="204">
        <f t="shared" si="26"/>
        <v>144665.64449999999</v>
      </c>
      <c r="O26" s="202">
        <f t="shared" si="15"/>
        <v>119509</v>
      </c>
      <c r="P26" s="203">
        <f t="shared" si="6"/>
        <v>13205.744500000001</v>
      </c>
      <c r="Q26" s="203">
        <f t="shared" si="7"/>
        <v>11950.900000000001</v>
      </c>
      <c r="R26" s="204">
        <f t="shared" si="27"/>
        <v>144665.64449999999</v>
      </c>
      <c r="S26" s="202">
        <f t="shared" si="17"/>
        <v>119509</v>
      </c>
      <c r="T26" s="203">
        <f t="shared" si="8"/>
        <v>13205.744500000001</v>
      </c>
      <c r="U26" s="203">
        <f t="shared" si="9"/>
        <v>11950.900000000001</v>
      </c>
      <c r="V26" s="204">
        <f t="shared" si="28"/>
        <v>144665.64449999999</v>
      </c>
    </row>
    <row r="27" spans="1:22" x14ac:dyDescent="0.25">
      <c r="A27" s="191" t="s">
        <v>33</v>
      </c>
      <c r="B27" s="192">
        <v>1</v>
      </c>
      <c r="C27" s="193">
        <v>84938</v>
      </c>
      <c r="D27" s="194">
        <f t="shared" si="0"/>
        <v>9385.6489999999994</v>
      </c>
      <c r="E27" s="194">
        <f t="shared" si="1"/>
        <v>8493.8000000000011</v>
      </c>
      <c r="F27" s="195">
        <f>SUM(C27:E27)</f>
        <v>102817.44900000001</v>
      </c>
      <c r="G27" s="193">
        <f t="shared" si="11"/>
        <v>84938</v>
      </c>
      <c r="H27" s="194">
        <f t="shared" si="2"/>
        <v>9385.6489999999994</v>
      </c>
      <c r="I27" s="194">
        <f t="shared" si="3"/>
        <v>8493.8000000000011</v>
      </c>
      <c r="J27" s="195">
        <f>SUM(G27:I27)</f>
        <v>102817.44900000001</v>
      </c>
      <c r="K27" s="193">
        <f t="shared" si="13"/>
        <v>84938</v>
      </c>
      <c r="L27" s="194">
        <f t="shared" si="4"/>
        <v>9385.6489999999994</v>
      </c>
      <c r="M27" s="194">
        <f t="shared" si="5"/>
        <v>8493.8000000000011</v>
      </c>
      <c r="N27" s="195">
        <f>SUM(K27:M27)</f>
        <v>102817.44900000001</v>
      </c>
      <c r="O27" s="193">
        <f t="shared" si="15"/>
        <v>84938</v>
      </c>
      <c r="P27" s="194">
        <f t="shared" si="6"/>
        <v>9385.6489999999994</v>
      </c>
      <c r="Q27" s="194">
        <f t="shared" si="7"/>
        <v>8493.8000000000011</v>
      </c>
      <c r="R27" s="195">
        <f>SUM(O27:Q27)</f>
        <v>102817.44900000001</v>
      </c>
      <c r="S27" s="193">
        <f t="shared" si="17"/>
        <v>84938</v>
      </c>
      <c r="T27" s="194">
        <f t="shared" si="8"/>
        <v>9385.6489999999994</v>
      </c>
      <c r="U27" s="194">
        <f t="shared" si="9"/>
        <v>8493.8000000000011</v>
      </c>
      <c r="V27" s="195">
        <f>SUM(S27:U27)</f>
        <v>102817.44900000001</v>
      </c>
    </row>
    <row r="28" spans="1:22" x14ac:dyDescent="0.25">
      <c r="A28" s="196" t="s">
        <v>34</v>
      </c>
      <c r="B28" s="174">
        <v>2</v>
      </c>
      <c r="C28" s="197">
        <v>90655</v>
      </c>
      <c r="D28" s="198">
        <f t="shared" si="0"/>
        <v>10017.377500000001</v>
      </c>
      <c r="E28" s="198">
        <f t="shared" si="1"/>
        <v>9065.5</v>
      </c>
      <c r="F28" s="199">
        <f t="shared" ref="F28:F32" si="29">SUM(C28:E28)</f>
        <v>109737.8775</v>
      </c>
      <c r="G28" s="197">
        <f t="shared" si="11"/>
        <v>90655</v>
      </c>
      <c r="H28" s="198">
        <f t="shared" si="2"/>
        <v>10017.377500000001</v>
      </c>
      <c r="I28" s="198">
        <f t="shared" si="3"/>
        <v>9065.5</v>
      </c>
      <c r="J28" s="199">
        <f t="shared" ref="J28:J32" si="30">SUM(G28:I28)</f>
        <v>109737.8775</v>
      </c>
      <c r="K28" s="197">
        <f t="shared" si="13"/>
        <v>90655</v>
      </c>
      <c r="L28" s="198">
        <f t="shared" si="4"/>
        <v>10017.377500000001</v>
      </c>
      <c r="M28" s="198">
        <f t="shared" si="5"/>
        <v>9065.5</v>
      </c>
      <c r="N28" s="199">
        <f t="shared" ref="N28:N32" si="31">SUM(K28:M28)</f>
        <v>109737.8775</v>
      </c>
      <c r="O28" s="197">
        <f t="shared" si="15"/>
        <v>90655</v>
      </c>
      <c r="P28" s="198">
        <f t="shared" si="6"/>
        <v>10017.377500000001</v>
      </c>
      <c r="Q28" s="198">
        <f t="shared" si="7"/>
        <v>9065.5</v>
      </c>
      <c r="R28" s="199">
        <f t="shared" ref="R28:R32" si="32">SUM(O28:Q28)</f>
        <v>109737.8775</v>
      </c>
      <c r="S28" s="197">
        <f t="shared" si="17"/>
        <v>90655</v>
      </c>
      <c r="T28" s="198">
        <f t="shared" si="8"/>
        <v>10017.377500000001</v>
      </c>
      <c r="U28" s="198">
        <f t="shared" si="9"/>
        <v>9065.5</v>
      </c>
      <c r="V28" s="199">
        <f t="shared" ref="V28:V32" si="33">SUM(S28:U28)</f>
        <v>109737.8775</v>
      </c>
    </row>
    <row r="29" spans="1:22" x14ac:dyDescent="0.25">
      <c r="A29" s="196" t="s">
        <v>35</v>
      </c>
      <c r="B29" s="174">
        <v>3</v>
      </c>
      <c r="C29" s="197">
        <v>96380</v>
      </c>
      <c r="D29" s="198">
        <f t="shared" si="0"/>
        <v>10649.99</v>
      </c>
      <c r="E29" s="198">
        <f t="shared" si="1"/>
        <v>9638</v>
      </c>
      <c r="F29" s="199">
        <f t="shared" si="29"/>
        <v>116667.99</v>
      </c>
      <c r="G29" s="197">
        <f t="shared" si="11"/>
        <v>96380</v>
      </c>
      <c r="H29" s="198">
        <f t="shared" si="2"/>
        <v>10649.99</v>
      </c>
      <c r="I29" s="198">
        <f t="shared" si="3"/>
        <v>9638</v>
      </c>
      <c r="J29" s="199">
        <f t="shared" si="30"/>
        <v>116667.99</v>
      </c>
      <c r="K29" s="197">
        <f t="shared" si="13"/>
        <v>96380</v>
      </c>
      <c r="L29" s="198">
        <f t="shared" si="4"/>
        <v>10649.99</v>
      </c>
      <c r="M29" s="198">
        <f t="shared" si="5"/>
        <v>9638</v>
      </c>
      <c r="N29" s="199">
        <f t="shared" si="31"/>
        <v>116667.99</v>
      </c>
      <c r="O29" s="197">
        <f t="shared" si="15"/>
        <v>96380</v>
      </c>
      <c r="P29" s="198">
        <f t="shared" si="6"/>
        <v>10649.99</v>
      </c>
      <c r="Q29" s="198">
        <f t="shared" si="7"/>
        <v>9638</v>
      </c>
      <c r="R29" s="199">
        <f t="shared" si="32"/>
        <v>116667.99</v>
      </c>
      <c r="S29" s="197">
        <f t="shared" si="17"/>
        <v>96380</v>
      </c>
      <c r="T29" s="198">
        <f t="shared" si="8"/>
        <v>10649.99</v>
      </c>
      <c r="U29" s="198">
        <f t="shared" si="9"/>
        <v>9638</v>
      </c>
      <c r="V29" s="199">
        <f t="shared" si="33"/>
        <v>116667.99</v>
      </c>
    </row>
    <row r="30" spans="1:22" x14ac:dyDescent="0.25">
      <c r="A30" s="196" t="s">
        <v>36</v>
      </c>
      <c r="B30" s="174">
        <v>4</v>
      </c>
      <c r="C30" s="197">
        <v>102096</v>
      </c>
      <c r="D30" s="198">
        <f t="shared" si="0"/>
        <v>11281.608</v>
      </c>
      <c r="E30" s="198">
        <f t="shared" si="1"/>
        <v>10209.6</v>
      </c>
      <c r="F30" s="199">
        <f t="shared" si="29"/>
        <v>123587.20800000001</v>
      </c>
      <c r="G30" s="197">
        <f t="shared" si="11"/>
        <v>102096</v>
      </c>
      <c r="H30" s="198">
        <f t="shared" si="2"/>
        <v>11281.608</v>
      </c>
      <c r="I30" s="198">
        <f t="shared" si="3"/>
        <v>10209.6</v>
      </c>
      <c r="J30" s="199">
        <f t="shared" si="30"/>
        <v>123587.20800000001</v>
      </c>
      <c r="K30" s="197">
        <f t="shared" si="13"/>
        <v>102096</v>
      </c>
      <c r="L30" s="198">
        <f t="shared" si="4"/>
        <v>11281.608</v>
      </c>
      <c r="M30" s="198">
        <f t="shared" si="5"/>
        <v>10209.6</v>
      </c>
      <c r="N30" s="199">
        <f t="shared" si="31"/>
        <v>123587.20800000001</v>
      </c>
      <c r="O30" s="197">
        <f t="shared" si="15"/>
        <v>102096</v>
      </c>
      <c r="P30" s="198">
        <f t="shared" si="6"/>
        <v>11281.608</v>
      </c>
      <c r="Q30" s="198">
        <f t="shared" si="7"/>
        <v>10209.6</v>
      </c>
      <c r="R30" s="199">
        <f t="shared" si="32"/>
        <v>123587.20800000001</v>
      </c>
      <c r="S30" s="197">
        <f t="shared" si="17"/>
        <v>102096</v>
      </c>
      <c r="T30" s="198">
        <f t="shared" si="8"/>
        <v>11281.608</v>
      </c>
      <c r="U30" s="198">
        <f t="shared" si="9"/>
        <v>10209.6</v>
      </c>
      <c r="V30" s="199">
        <f t="shared" si="33"/>
        <v>123587.20800000001</v>
      </c>
    </row>
    <row r="31" spans="1:22" x14ac:dyDescent="0.25">
      <c r="A31" s="196" t="s">
        <v>37</v>
      </c>
      <c r="B31" s="174">
        <v>5</v>
      </c>
      <c r="C31" s="197">
        <v>107818</v>
      </c>
      <c r="D31" s="198">
        <f t="shared" si="0"/>
        <v>11913.888999999999</v>
      </c>
      <c r="E31" s="198">
        <f t="shared" si="1"/>
        <v>10781.800000000001</v>
      </c>
      <c r="F31" s="199">
        <f t="shared" si="29"/>
        <v>130513.689</v>
      </c>
      <c r="G31" s="197">
        <f t="shared" si="11"/>
        <v>107818</v>
      </c>
      <c r="H31" s="198">
        <f t="shared" si="2"/>
        <v>11913.888999999999</v>
      </c>
      <c r="I31" s="198">
        <f t="shared" si="3"/>
        <v>10781.800000000001</v>
      </c>
      <c r="J31" s="199">
        <f t="shared" si="30"/>
        <v>130513.689</v>
      </c>
      <c r="K31" s="197">
        <f t="shared" si="13"/>
        <v>107818</v>
      </c>
      <c r="L31" s="198">
        <f t="shared" si="4"/>
        <v>11913.888999999999</v>
      </c>
      <c r="M31" s="198">
        <f t="shared" si="5"/>
        <v>10781.800000000001</v>
      </c>
      <c r="N31" s="199">
        <f t="shared" si="31"/>
        <v>130513.689</v>
      </c>
      <c r="O31" s="197">
        <f t="shared" si="15"/>
        <v>107818</v>
      </c>
      <c r="P31" s="198">
        <f t="shared" si="6"/>
        <v>11913.888999999999</v>
      </c>
      <c r="Q31" s="198">
        <f t="shared" si="7"/>
        <v>10781.800000000001</v>
      </c>
      <c r="R31" s="199">
        <f t="shared" si="32"/>
        <v>130513.689</v>
      </c>
      <c r="S31" s="197">
        <f t="shared" si="17"/>
        <v>107818</v>
      </c>
      <c r="T31" s="198">
        <f t="shared" si="8"/>
        <v>11913.888999999999</v>
      </c>
      <c r="U31" s="198">
        <f t="shared" si="9"/>
        <v>10781.800000000001</v>
      </c>
      <c r="V31" s="199">
        <f t="shared" si="33"/>
        <v>130513.689</v>
      </c>
    </row>
    <row r="32" spans="1:22" ht="15.75" thickBot="1" x14ac:dyDescent="0.3">
      <c r="A32" s="200" t="s">
        <v>38</v>
      </c>
      <c r="B32" s="201">
        <v>6</v>
      </c>
      <c r="C32" s="202">
        <v>113535</v>
      </c>
      <c r="D32" s="203">
        <f t="shared" si="0"/>
        <v>12545.6175</v>
      </c>
      <c r="E32" s="203">
        <f t="shared" si="1"/>
        <v>11353.5</v>
      </c>
      <c r="F32" s="204">
        <f t="shared" si="29"/>
        <v>137434.11749999999</v>
      </c>
      <c r="G32" s="202">
        <f t="shared" si="11"/>
        <v>113535</v>
      </c>
      <c r="H32" s="203">
        <f t="shared" si="2"/>
        <v>12545.6175</v>
      </c>
      <c r="I32" s="203">
        <f t="shared" si="3"/>
        <v>11353.5</v>
      </c>
      <c r="J32" s="204">
        <f t="shared" si="30"/>
        <v>137434.11749999999</v>
      </c>
      <c r="K32" s="202">
        <f t="shared" si="13"/>
        <v>113535</v>
      </c>
      <c r="L32" s="203">
        <f t="shared" si="4"/>
        <v>12545.6175</v>
      </c>
      <c r="M32" s="203">
        <f t="shared" si="5"/>
        <v>11353.5</v>
      </c>
      <c r="N32" s="204">
        <f t="shared" si="31"/>
        <v>137434.11749999999</v>
      </c>
      <c r="O32" s="202">
        <f t="shared" si="15"/>
        <v>113535</v>
      </c>
      <c r="P32" s="203">
        <f t="shared" si="6"/>
        <v>12545.6175</v>
      </c>
      <c r="Q32" s="203">
        <f t="shared" si="7"/>
        <v>11353.5</v>
      </c>
      <c r="R32" s="204">
        <f t="shared" si="32"/>
        <v>137434.11749999999</v>
      </c>
      <c r="S32" s="202">
        <f t="shared" si="17"/>
        <v>113535</v>
      </c>
      <c r="T32" s="203">
        <f t="shared" si="8"/>
        <v>12545.6175</v>
      </c>
      <c r="U32" s="203">
        <f t="shared" si="9"/>
        <v>11353.5</v>
      </c>
      <c r="V32" s="204">
        <f t="shared" si="33"/>
        <v>137434.11749999999</v>
      </c>
    </row>
    <row r="33" spans="1:22" x14ac:dyDescent="0.25">
      <c r="A33" s="191" t="s">
        <v>39</v>
      </c>
      <c r="B33" s="192">
        <v>1</v>
      </c>
      <c r="C33" s="193">
        <v>72011</v>
      </c>
      <c r="D33" s="194">
        <f t="shared" si="0"/>
        <v>7957.2155000000002</v>
      </c>
      <c r="E33" s="194">
        <f t="shared" si="1"/>
        <v>7201.1</v>
      </c>
      <c r="F33" s="195">
        <f>SUM(C33:E33)</f>
        <v>87169.315500000012</v>
      </c>
      <c r="G33" s="193">
        <f t="shared" si="11"/>
        <v>72011</v>
      </c>
      <c r="H33" s="194">
        <f t="shared" si="2"/>
        <v>7957.2155000000002</v>
      </c>
      <c r="I33" s="194">
        <f t="shared" si="3"/>
        <v>7201.1</v>
      </c>
      <c r="J33" s="195">
        <f>SUM(G33:I33)</f>
        <v>87169.315500000012</v>
      </c>
      <c r="K33" s="193">
        <f t="shared" si="13"/>
        <v>72011</v>
      </c>
      <c r="L33" s="194">
        <f t="shared" si="4"/>
        <v>7957.2155000000002</v>
      </c>
      <c r="M33" s="194">
        <f t="shared" si="5"/>
        <v>7201.1</v>
      </c>
      <c r="N33" s="195">
        <f>SUM(K33:M33)</f>
        <v>87169.315500000012</v>
      </c>
      <c r="O33" s="193">
        <f t="shared" si="15"/>
        <v>72011</v>
      </c>
      <c r="P33" s="194">
        <f t="shared" si="6"/>
        <v>7957.2155000000002</v>
      </c>
      <c r="Q33" s="194">
        <f t="shared" si="7"/>
        <v>7201.1</v>
      </c>
      <c r="R33" s="195">
        <f>SUM(O33:Q33)</f>
        <v>87169.315500000012</v>
      </c>
      <c r="S33" s="193">
        <f t="shared" si="17"/>
        <v>72011</v>
      </c>
      <c r="T33" s="194">
        <f t="shared" si="8"/>
        <v>7957.2155000000002</v>
      </c>
      <c r="U33" s="194">
        <f t="shared" si="9"/>
        <v>7201.1</v>
      </c>
      <c r="V33" s="195">
        <f>SUM(S33:U33)</f>
        <v>87169.315500000012</v>
      </c>
    </row>
    <row r="34" spans="1:22" x14ac:dyDescent="0.25">
      <c r="A34" s="196" t="s">
        <v>40</v>
      </c>
      <c r="B34" s="174">
        <v>2</v>
      </c>
      <c r="C34" s="197">
        <v>76270</v>
      </c>
      <c r="D34" s="198">
        <f t="shared" si="0"/>
        <v>8427.8350000000009</v>
      </c>
      <c r="E34" s="198">
        <f t="shared" si="1"/>
        <v>7627</v>
      </c>
      <c r="F34" s="199">
        <f t="shared" ref="F34:F40" si="34">SUM(C34:E34)</f>
        <v>92324.835000000006</v>
      </c>
      <c r="G34" s="197">
        <f t="shared" si="11"/>
        <v>76270</v>
      </c>
      <c r="H34" s="198">
        <f t="shared" si="2"/>
        <v>8427.8350000000009</v>
      </c>
      <c r="I34" s="198">
        <f t="shared" si="3"/>
        <v>7627</v>
      </c>
      <c r="J34" s="199">
        <f t="shared" ref="J34:J40" si="35">SUM(G34:I34)</f>
        <v>92324.835000000006</v>
      </c>
      <c r="K34" s="197">
        <f t="shared" si="13"/>
        <v>76270</v>
      </c>
      <c r="L34" s="198">
        <f t="shared" si="4"/>
        <v>8427.8350000000009</v>
      </c>
      <c r="M34" s="198">
        <f t="shared" si="5"/>
        <v>7627</v>
      </c>
      <c r="N34" s="199">
        <f t="shared" ref="N34:N40" si="36">SUM(K34:M34)</f>
        <v>92324.835000000006</v>
      </c>
      <c r="O34" s="197">
        <f t="shared" si="15"/>
        <v>76270</v>
      </c>
      <c r="P34" s="198">
        <f t="shared" si="6"/>
        <v>8427.8350000000009</v>
      </c>
      <c r="Q34" s="198">
        <f t="shared" si="7"/>
        <v>7627</v>
      </c>
      <c r="R34" s="199">
        <f t="shared" ref="R34:R40" si="37">SUM(O34:Q34)</f>
        <v>92324.835000000006</v>
      </c>
      <c r="S34" s="197">
        <f t="shared" si="17"/>
        <v>76270</v>
      </c>
      <c r="T34" s="198">
        <f t="shared" si="8"/>
        <v>8427.8350000000009</v>
      </c>
      <c r="U34" s="198">
        <f t="shared" si="9"/>
        <v>7627</v>
      </c>
      <c r="V34" s="199">
        <f t="shared" ref="V34:V40" si="38">SUM(S34:U34)</f>
        <v>92324.835000000006</v>
      </c>
    </row>
    <row r="35" spans="1:22" x14ac:dyDescent="0.25">
      <c r="A35" s="196" t="s">
        <v>41</v>
      </c>
      <c r="B35" s="174">
        <v>3</v>
      </c>
      <c r="C35" s="197">
        <v>80519</v>
      </c>
      <c r="D35" s="198">
        <f t="shared" si="0"/>
        <v>8897.3495000000003</v>
      </c>
      <c r="E35" s="198">
        <f t="shared" si="1"/>
        <v>8051.9000000000005</v>
      </c>
      <c r="F35" s="199">
        <f t="shared" si="34"/>
        <v>97468.249499999991</v>
      </c>
      <c r="G35" s="197">
        <f t="shared" si="11"/>
        <v>80519</v>
      </c>
      <c r="H35" s="198">
        <f t="shared" si="2"/>
        <v>8897.3495000000003</v>
      </c>
      <c r="I35" s="198">
        <f t="shared" si="3"/>
        <v>8051.9000000000005</v>
      </c>
      <c r="J35" s="199">
        <f t="shared" si="35"/>
        <v>97468.249499999991</v>
      </c>
      <c r="K35" s="197">
        <f t="shared" si="13"/>
        <v>80519</v>
      </c>
      <c r="L35" s="198">
        <f t="shared" si="4"/>
        <v>8897.3495000000003</v>
      </c>
      <c r="M35" s="198">
        <f t="shared" si="5"/>
        <v>8051.9000000000005</v>
      </c>
      <c r="N35" s="199">
        <f t="shared" si="36"/>
        <v>97468.249499999991</v>
      </c>
      <c r="O35" s="197">
        <f t="shared" si="15"/>
        <v>80519</v>
      </c>
      <c r="P35" s="198">
        <f t="shared" si="6"/>
        <v>8897.3495000000003</v>
      </c>
      <c r="Q35" s="198">
        <f t="shared" si="7"/>
        <v>8051.9000000000005</v>
      </c>
      <c r="R35" s="199">
        <f t="shared" si="37"/>
        <v>97468.249499999991</v>
      </c>
      <c r="S35" s="197">
        <f t="shared" si="17"/>
        <v>80519</v>
      </c>
      <c r="T35" s="198">
        <f t="shared" si="8"/>
        <v>8897.3495000000003</v>
      </c>
      <c r="U35" s="198">
        <f t="shared" si="9"/>
        <v>8051.9000000000005</v>
      </c>
      <c r="V35" s="199">
        <f t="shared" si="38"/>
        <v>97468.249499999991</v>
      </c>
    </row>
    <row r="36" spans="1:22" x14ac:dyDescent="0.25">
      <c r="A36" s="196" t="s">
        <v>42</v>
      </c>
      <c r="B36" s="174">
        <v>4</v>
      </c>
      <c r="C36" s="197">
        <v>84748</v>
      </c>
      <c r="D36" s="198">
        <f t="shared" si="0"/>
        <v>9364.6540000000005</v>
      </c>
      <c r="E36" s="198">
        <f t="shared" si="1"/>
        <v>8474.8000000000011</v>
      </c>
      <c r="F36" s="199">
        <f t="shared" si="34"/>
        <v>102587.454</v>
      </c>
      <c r="G36" s="197">
        <f t="shared" si="11"/>
        <v>84748</v>
      </c>
      <c r="H36" s="198">
        <f t="shared" si="2"/>
        <v>9364.6540000000005</v>
      </c>
      <c r="I36" s="198">
        <f t="shared" si="3"/>
        <v>8474.8000000000011</v>
      </c>
      <c r="J36" s="199">
        <f t="shared" si="35"/>
        <v>102587.454</v>
      </c>
      <c r="K36" s="197">
        <f t="shared" si="13"/>
        <v>84748</v>
      </c>
      <c r="L36" s="198">
        <f t="shared" si="4"/>
        <v>9364.6540000000005</v>
      </c>
      <c r="M36" s="198">
        <f t="shared" si="5"/>
        <v>8474.8000000000011</v>
      </c>
      <c r="N36" s="199">
        <f t="shared" si="36"/>
        <v>102587.454</v>
      </c>
      <c r="O36" s="197">
        <f t="shared" si="15"/>
        <v>84748</v>
      </c>
      <c r="P36" s="198">
        <f t="shared" si="6"/>
        <v>9364.6540000000005</v>
      </c>
      <c r="Q36" s="198">
        <f t="shared" si="7"/>
        <v>8474.8000000000011</v>
      </c>
      <c r="R36" s="199">
        <f t="shared" si="37"/>
        <v>102587.454</v>
      </c>
      <c r="S36" s="197">
        <f t="shared" si="17"/>
        <v>84748</v>
      </c>
      <c r="T36" s="198">
        <f t="shared" si="8"/>
        <v>9364.6540000000005</v>
      </c>
      <c r="U36" s="198">
        <f t="shared" si="9"/>
        <v>8474.8000000000011</v>
      </c>
      <c r="V36" s="199">
        <f t="shared" si="38"/>
        <v>102587.454</v>
      </c>
    </row>
    <row r="37" spans="1:22" x14ac:dyDescent="0.25">
      <c r="A37" s="196" t="s">
        <v>43</v>
      </c>
      <c r="B37" s="174">
        <v>5</v>
      </c>
      <c r="C37" s="197">
        <v>88989</v>
      </c>
      <c r="D37" s="198">
        <f t="shared" ref="D37:D38" si="39">C37*$F$2</f>
        <v>9833.2844999999998</v>
      </c>
      <c r="E37" s="198">
        <f t="shared" si="1"/>
        <v>8898.9</v>
      </c>
      <c r="F37" s="199">
        <f t="shared" ref="F37:F38" si="40">SUM(C37:E37)</f>
        <v>107721.18449999999</v>
      </c>
      <c r="G37" s="197">
        <f t="shared" si="11"/>
        <v>88989</v>
      </c>
      <c r="H37" s="198">
        <f t="shared" ref="H37:H38" si="41">G37*$F$2</f>
        <v>9833.2844999999998</v>
      </c>
      <c r="I37" s="198">
        <f t="shared" si="3"/>
        <v>8898.9</v>
      </c>
      <c r="J37" s="199">
        <f t="shared" si="35"/>
        <v>107721.18449999999</v>
      </c>
      <c r="K37" s="197">
        <f t="shared" si="13"/>
        <v>88989</v>
      </c>
      <c r="L37" s="198">
        <f t="shared" ref="L37:L38" si="42">K37*$F$2</f>
        <v>9833.2844999999998</v>
      </c>
      <c r="M37" s="198">
        <f t="shared" si="5"/>
        <v>8898.9</v>
      </c>
      <c r="N37" s="199">
        <f t="shared" si="36"/>
        <v>107721.18449999999</v>
      </c>
      <c r="O37" s="197">
        <f t="shared" si="15"/>
        <v>88989</v>
      </c>
      <c r="P37" s="198">
        <f t="shared" ref="P37:P38" si="43">O37*$F$2</f>
        <v>9833.2844999999998</v>
      </c>
      <c r="Q37" s="198">
        <f t="shared" si="7"/>
        <v>8898.9</v>
      </c>
      <c r="R37" s="199">
        <f t="shared" si="37"/>
        <v>107721.18449999999</v>
      </c>
      <c r="S37" s="197">
        <f t="shared" si="17"/>
        <v>88989</v>
      </c>
      <c r="T37" s="198">
        <f t="shared" si="8"/>
        <v>9833.2844999999998</v>
      </c>
      <c r="U37" s="198">
        <f t="shared" si="9"/>
        <v>8898.9</v>
      </c>
      <c r="V37" s="199">
        <f t="shared" si="38"/>
        <v>107721.18449999999</v>
      </c>
    </row>
    <row r="38" spans="1:22" x14ac:dyDescent="0.25">
      <c r="A38" s="196" t="s">
        <v>44</v>
      </c>
      <c r="B38" s="174">
        <v>6</v>
      </c>
      <c r="C38" s="197">
        <v>93244</v>
      </c>
      <c r="D38" s="198">
        <f t="shared" si="39"/>
        <v>10303.462</v>
      </c>
      <c r="E38" s="198">
        <f t="shared" si="1"/>
        <v>9324.4</v>
      </c>
      <c r="F38" s="199">
        <f t="shared" si="40"/>
        <v>112871.86199999999</v>
      </c>
      <c r="G38" s="197">
        <f t="shared" si="11"/>
        <v>93244</v>
      </c>
      <c r="H38" s="198">
        <f t="shared" si="41"/>
        <v>10303.462</v>
      </c>
      <c r="I38" s="198">
        <f t="shared" si="3"/>
        <v>9324.4</v>
      </c>
      <c r="J38" s="199">
        <f t="shared" si="35"/>
        <v>112871.86199999999</v>
      </c>
      <c r="K38" s="197">
        <f t="shared" si="13"/>
        <v>93244</v>
      </c>
      <c r="L38" s="198">
        <f t="shared" si="42"/>
        <v>10303.462</v>
      </c>
      <c r="M38" s="198">
        <f t="shared" si="5"/>
        <v>9324.4</v>
      </c>
      <c r="N38" s="199">
        <f t="shared" si="36"/>
        <v>112871.86199999999</v>
      </c>
      <c r="O38" s="197">
        <f t="shared" si="15"/>
        <v>93244</v>
      </c>
      <c r="P38" s="198">
        <f t="shared" si="43"/>
        <v>10303.462</v>
      </c>
      <c r="Q38" s="198">
        <f t="shared" si="7"/>
        <v>9324.4</v>
      </c>
      <c r="R38" s="199">
        <f t="shared" si="37"/>
        <v>112871.86199999999</v>
      </c>
      <c r="S38" s="197">
        <f t="shared" si="17"/>
        <v>93244</v>
      </c>
      <c r="T38" s="198">
        <f t="shared" si="8"/>
        <v>10303.462</v>
      </c>
      <c r="U38" s="198">
        <f t="shared" si="9"/>
        <v>9324.4</v>
      </c>
      <c r="V38" s="199">
        <f t="shared" si="38"/>
        <v>112871.86199999999</v>
      </c>
    </row>
    <row r="39" spans="1:22" x14ac:dyDescent="0.25">
      <c r="A39" s="196" t="s">
        <v>45</v>
      </c>
      <c r="B39" s="174">
        <v>7</v>
      </c>
      <c r="C39" s="197">
        <v>97479</v>
      </c>
      <c r="D39" s="198">
        <f t="shared" ref="D39:D44" si="44">C39*$F$2</f>
        <v>10771.4295</v>
      </c>
      <c r="E39" s="198">
        <f t="shared" si="1"/>
        <v>9747.9</v>
      </c>
      <c r="F39" s="199">
        <f t="shared" si="34"/>
        <v>117998.32949999999</v>
      </c>
      <c r="G39" s="197">
        <f t="shared" si="11"/>
        <v>97479</v>
      </c>
      <c r="H39" s="198">
        <f t="shared" ref="H39:H44" si="45">G39*$F$2</f>
        <v>10771.4295</v>
      </c>
      <c r="I39" s="198">
        <f t="shared" si="3"/>
        <v>9747.9</v>
      </c>
      <c r="J39" s="199">
        <f t="shared" si="35"/>
        <v>117998.32949999999</v>
      </c>
      <c r="K39" s="197">
        <f t="shared" si="13"/>
        <v>97479</v>
      </c>
      <c r="L39" s="198">
        <f t="shared" ref="L39:L44" si="46">K39*$F$2</f>
        <v>10771.4295</v>
      </c>
      <c r="M39" s="198">
        <f t="shared" si="5"/>
        <v>9747.9</v>
      </c>
      <c r="N39" s="199">
        <f t="shared" si="36"/>
        <v>117998.32949999999</v>
      </c>
      <c r="O39" s="197">
        <f t="shared" si="15"/>
        <v>97479</v>
      </c>
      <c r="P39" s="198">
        <f t="shared" ref="P39:P44" si="47">O39*$F$2</f>
        <v>10771.4295</v>
      </c>
      <c r="Q39" s="198">
        <f t="shared" si="7"/>
        <v>9747.9</v>
      </c>
      <c r="R39" s="199">
        <f t="shared" si="37"/>
        <v>117998.32949999999</v>
      </c>
      <c r="S39" s="197">
        <f t="shared" si="17"/>
        <v>97479</v>
      </c>
      <c r="T39" s="198">
        <f t="shared" si="8"/>
        <v>10771.4295</v>
      </c>
      <c r="U39" s="198">
        <f t="shared" si="9"/>
        <v>9747.9</v>
      </c>
      <c r="V39" s="199">
        <f t="shared" si="38"/>
        <v>117998.32949999999</v>
      </c>
    </row>
    <row r="40" spans="1:22" ht="15.75" thickBot="1" x14ac:dyDescent="0.3">
      <c r="A40" s="200" t="s">
        <v>46</v>
      </c>
      <c r="B40" s="201">
        <v>8</v>
      </c>
      <c r="C40" s="202">
        <v>101695</v>
      </c>
      <c r="D40" s="203">
        <f t="shared" si="44"/>
        <v>11237.297500000001</v>
      </c>
      <c r="E40" s="203">
        <f t="shared" si="1"/>
        <v>10169.5</v>
      </c>
      <c r="F40" s="204">
        <f t="shared" si="34"/>
        <v>123101.7975</v>
      </c>
      <c r="G40" s="202">
        <f t="shared" si="11"/>
        <v>101695</v>
      </c>
      <c r="H40" s="203">
        <f t="shared" si="45"/>
        <v>11237.297500000001</v>
      </c>
      <c r="I40" s="203">
        <f t="shared" si="3"/>
        <v>10169.5</v>
      </c>
      <c r="J40" s="204">
        <f t="shared" si="35"/>
        <v>123101.7975</v>
      </c>
      <c r="K40" s="202">
        <f t="shared" si="13"/>
        <v>101695</v>
      </c>
      <c r="L40" s="203">
        <f t="shared" si="46"/>
        <v>11237.297500000001</v>
      </c>
      <c r="M40" s="203">
        <f t="shared" si="5"/>
        <v>10169.5</v>
      </c>
      <c r="N40" s="204">
        <f t="shared" si="36"/>
        <v>123101.7975</v>
      </c>
      <c r="O40" s="202">
        <f t="shared" si="15"/>
        <v>101695</v>
      </c>
      <c r="P40" s="203">
        <f t="shared" si="47"/>
        <v>11237.297500000001</v>
      </c>
      <c r="Q40" s="203">
        <f t="shared" si="7"/>
        <v>10169.5</v>
      </c>
      <c r="R40" s="204">
        <f t="shared" si="37"/>
        <v>123101.7975</v>
      </c>
      <c r="S40" s="202">
        <f t="shared" si="17"/>
        <v>101695</v>
      </c>
      <c r="T40" s="203">
        <f t="shared" si="8"/>
        <v>11237.297500000001</v>
      </c>
      <c r="U40" s="203">
        <f t="shared" si="9"/>
        <v>10169.5</v>
      </c>
      <c r="V40" s="204">
        <f t="shared" si="38"/>
        <v>123101.7975</v>
      </c>
    </row>
    <row r="41" spans="1:22" x14ac:dyDescent="0.25">
      <c r="A41" s="196" t="s">
        <v>47</v>
      </c>
      <c r="B41" s="174">
        <v>1</v>
      </c>
      <c r="C41" s="197">
        <v>68852</v>
      </c>
      <c r="D41" s="198">
        <f t="shared" si="44"/>
        <v>7608.1459999999997</v>
      </c>
      <c r="E41" s="198">
        <f t="shared" ref="E41:E76" si="48">C41*$F$3</f>
        <v>6885.2000000000007</v>
      </c>
      <c r="F41" s="199">
        <f>SUM(C41:E41)</f>
        <v>83345.34599999999</v>
      </c>
      <c r="G41" s="197">
        <f t="shared" si="11"/>
        <v>68852</v>
      </c>
      <c r="H41" s="198">
        <f t="shared" si="45"/>
        <v>7608.1459999999997</v>
      </c>
      <c r="I41" s="198">
        <f t="shared" ref="I41:I76" si="49">G41*$F$3</f>
        <v>6885.2000000000007</v>
      </c>
      <c r="J41" s="199">
        <f>SUM(G41:I41)</f>
        <v>83345.34599999999</v>
      </c>
      <c r="K41" s="197">
        <f t="shared" si="13"/>
        <v>68852</v>
      </c>
      <c r="L41" s="198">
        <f t="shared" si="46"/>
        <v>7608.1459999999997</v>
      </c>
      <c r="M41" s="198">
        <f t="shared" ref="M41:M76" si="50">K41*$F$3</f>
        <v>6885.2000000000007</v>
      </c>
      <c r="N41" s="199">
        <f>SUM(K41:M41)</f>
        <v>83345.34599999999</v>
      </c>
      <c r="O41" s="197">
        <f t="shared" si="15"/>
        <v>68852</v>
      </c>
      <c r="P41" s="198">
        <f t="shared" si="47"/>
        <v>7608.1459999999997</v>
      </c>
      <c r="Q41" s="198">
        <f t="shared" ref="Q41:Q76" si="51">O41*$F$3</f>
        <v>6885.2000000000007</v>
      </c>
      <c r="R41" s="199">
        <f>SUM(O41:Q41)</f>
        <v>83345.34599999999</v>
      </c>
      <c r="S41" s="197">
        <f t="shared" si="17"/>
        <v>68852</v>
      </c>
      <c r="T41" s="198">
        <f t="shared" si="8"/>
        <v>7608.1459999999997</v>
      </c>
      <c r="U41" s="198">
        <f t="shared" si="9"/>
        <v>6885.2000000000007</v>
      </c>
      <c r="V41" s="199">
        <f>SUM(S41:U41)</f>
        <v>83345.34599999999</v>
      </c>
    </row>
    <row r="42" spans="1:22" x14ac:dyDescent="0.25">
      <c r="A42" s="196" t="s">
        <v>48</v>
      </c>
      <c r="B42" s="174">
        <v>2</v>
      </c>
      <c r="C42" s="197">
        <v>72456</v>
      </c>
      <c r="D42" s="198">
        <f t="shared" si="44"/>
        <v>8006.3879999999999</v>
      </c>
      <c r="E42" s="198">
        <f t="shared" si="48"/>
        <v>7245.6</v>
      </c>
      <c r="F42" s="199">
        <f t="shared" ref="F42:F48" si="52">SUM(C42:E42)</f>
        <v>87707.988000000012</v>
      </c>
      <c r="G42" s="197">
        <f t="shared" si="11"/>
        <v>72456</v>
      </c>
      <c r="H42" s="198">
        <f t="shared" si="45"/>
        <v>8006.3879999999999</v>
      </c>
      <c r="I42" s="198">
        <f t="shared" si="49"/>
        <v>7245.6</v>
      </c>
      <c r="J42" s="199">
        <f t="shared" ref="J42:J48" si="53">SUM(G42:I42)</f>
        <v>87707.988000000012</v>
      </c>
      <c r="K42" s="197">
        <f t="shared" si="13"/>
        <v>72456</v>
      </c>
      <c r="L42" s="198">
        <f t="shared" si="46"/>
        <v>8006.3879999999999</v>
      </c>
      <c r="M42" s="198">
        <f t="shared" si="50"/>
        <v>7245.6</v>
      </c>
      <c r="N42" s="199">
        <f t="shared" ref="N42:N48" si="54">SUM(K42:M42)</f>
        <v>87707.988000000012</v>
      </c>
      <c r="O42" s="197">
        <f t="shared" si="15"/>
        <v>72456</v>
      </c>
      <c r="P42" s="198">
        <f t="shared" si="47"/>
        <v>8006.3879999999999</v>
      </c>
      <c r="Q42" s="198">
        <f t="shared" si="51"/>
        <v>7245.6</v>
      </c>
      <c r="R42" s="199">
        <f t="shared" ref="R42:R48" si="55">SUM(O42:Q42)</f>
        <v>87707.988000000012</v>
      </c>
      <c r="S42" s="197">
        <f t="shared" si="17"/>
        <v>72456</v>
      </c>
      <c r="T42" s="198">
        <f t="shared" si="8"/>
        <v>8006.3879999999999</v>
      </c>
      <c r="U42" s="198">
        <f t="shared" si="9"/>
        <v>7245.6</v>
      </c>
      <c r="V42" s="199">
        <f t="shared" ref="V42:V48" si="56">SUM(S42:U42)</f>
        <v>87707.988000000012</v>
      </c>
    </row>
    <row r="43" spans="1:22" x14ac:dyDescent="0.25">
      <c r="A43" s="196" t="s">
        <v>49</v>
      </c>
      <c r="B43" s="174">
        <v>3</v>
      </c>
      <c r="C43" s="197">
        <v>76496</v>
      </c>
      <c r="D43" s="198">
        <f t="shared" si="44"/>
        <v>8452.8080000000009</v>
      </c>
      <c r="E43" s="198">
        <f t="shared" si="48"/>
        <v>7649.6</v>
      </c>
      <c r="F43" s="199">
        <f t="shared" si="52"/>
        <v>92598.40800000001</v>
      </c>
      <c r="G43" s="197">
        <f t="shared" si="11"/>
        <v>76496</v>
      </c>
      <c r="H43" s="198">
        <f t="shared" si="45"/>
        <v>8452.8080000000009</v>
      </c>
      <c r="I43" s="198">
        <f t="shared" si="49"/>
        <v>7649.6</v>
      </c>
      <c r="J43" s="199">
        <f t="shared" si="53"/>
        <v>92598.40800000001</v>
      </c>
      <c r="K43" s="197">
        <f t="shared" si="13"/>
        <v>76496</v>
      </c>
      <c r="L43" s="198">
        <f t="shared" si="46"/>
        <v>8452.8080000000009</v>
      </c>
      <c r="M43" s="198">
        <f t="shared" si="50"/>
        <v>7649.6</v>
      </c>
      <c r="N43" s="199">
        <f t="shared" si="54"/>
        <v>92598.40800000001</v>
      </c>
      <c r="O43" s="197">
        <f t="shared" si="15"/>
        <v>76496</v>
      </c>
      <c r="P43" s="198">
        <f t="shared" si="47"/>
        <v>8452.8080000000009</v>
      </c>
      <c r="Q43" s="198">
        <f t="shared" si="51"/>
        <v>7649.6</v>
      </c>
      <c r="R43" s="199">
        <f t="shared" si="55"/>
        <v>92598.40800000001</v>
      </c>
      <c r="S43" s="197">
        <f t="shared" si="17"/>
        <v>76496</v>
      </c>
      <c r="T43" s="198">
        <f t="shared" si="8"/>
        <v>8452.8080000000009</v>
      </c>
      <c r="U43" s="198">
        <f t="shared" si="9"/>
        <v>7649.6</v>
      </c>
      <c r="V43" s="199">
        <f t="shared" si="56"/>
        <v>92598.40800000001</v>
      </c>
    </row>
    <row r="44" spans="1:22" x14ac:dyDescent="0.25">
      <c r="A44" s="196" t="s">
        <v>50</v>
      </c>
      <c r="B44" s="174">
        <v>4</v>
      </c>
      <c r="C44" s="197">
        <v>80512</v>
      </c>
      <c r="D44" s="198">
        <f t="shared" si="44"/>
        <v>8896.5760000000009</v>
      </c>
      <c r="E44" s="198">
        <f t="shared" si="48"/>
        <v>8051.2000000000007</v>
      </c>
      <c r="F44" s="199">
        <f t="shared" si="52"/>
        <v>97459.775999999998</v>
      </c>
      <c r="G44" s="197">
        <f t="shared" si="11"/>
        <v>80512</v>
      </c>
      <c r="H44" s="198">
        <f t="shared" si="45"/>
        <v>8896.5760000000009</v>
      </c>
      <c r="I44" s="198">
        <f t="shared" si="49"/>
        <v>8051.2000000000007</v>
      </c>
      <c r="J44" s="199">
        <f t="shared" si="53"/>
        <v>97459.775999999998</v>
      </c>
      <c r="K44" s="197">
        <f t="shared" si="13"/>
        <v>80512</v>
      </c>
      <c r="L44" s="198">
        <f t="shared" si="46"/>
        <v>8896.5760000000009</v>
      </c>
      <c r="M44" s="198">
        <f t="shared" si="50"/>
        <v>8051.2000000000007</v>
      </c>
      <c r="N44" s="199">
        <f t="shared" si="54"/>
        <v>97459.775999999998</v>
      </c>
      <c r="O44" s="197">
        <f t="shared" si="15"/>
        <v>80512</v>
      </c>
      <c r="P44" s="198">
        <f t="shared" si="47"/>
        <v>8896.5760000000009</v>
      </c>
      <c r="Q44" s="198">
        <f t="shared" si="51"/>
        <v>8051.2000000000007</v>
      </c>
      <c r="R44" s="199">
        <f t="shared" si="55"/>
        <v>97459.775999999998</v>
      </c>
      <c r="S44" s="197">
        <f t="shared" si="17"/>
        <v>80512</v>
      </c>
      <c r="T44" s="198">
        <f t="shared" si="8"/>
        <v>8896.5760000000009</v>
      </c>
      <c r="U44" s="198">
        <f t="shared" si="9"/>
        <v>8051.2000000000007</v>
      </c>
      <c r="V44" s="199">
        <f t="shared" si="56"/>
        <v>97459.775999999998</v>
      </c>
    </row>
    <row r="45" spans="1:22" x14ac:dyDescent="0.25">
      <c r="A45" s="196" t="s">
        <v>51</v>
      </c>
      <c r="B45" s="174">
        <v>5</v>
      </c>
      <c r="C45" s="197">
        <v>84539</v>
      </c>
      <c r="D45" s="198">
        <f t="shared" ref="D45:D46" si="57">C45*$F$2</f>
        <v>9341.5594999999994</v>
      </c>
      <c r="E45" s="198">
        <f t="shared" si="48"/>
        <v>8453.9</v>
      </c>
      <c r="F45" s="199">
        <f t="shared" si="52"/>
        <v>102334.4595</v>
      </c>
      <c r="G45" s="197">
        <f t="shared" si="11"/>
        <v>84539</v>
      </c>
      <c r="H45" s="198">
        <f t="shared" ref="H45:H46" si="58">G45*$F$2</f>
        <v>9341.5594999999994</v>
      </c>
      <c r="I45" s="198">
        <f t="shared" si="49"/>
        <v>8453.9</v>
      </c>
      <c r="J45" s="199">
        <f t="shared" si="53"/>
        <v>102334.4595</v>
      </c>
      <c r="K45" s="197">
        <f t="shared" si="13"/>
        <v>84539</v>
      </c>
      <c r="L45" s="198">
        <f t="shared" ref="L45:L46" si="59">K45*$F$2</f>
        <v>9341.5594999999994</v>
      </c>
      <c r="M45" s="198">
        <f t="shared" si="50"/>
        <v>8453.9</v>
      </c>
      <c r="N45" s="199">
        <f t="shared" si="54"/>
        <v>102334.4595</v>
      </c>
      <c r="O45" s="197">
        <f t="shared" si="15"/>
        <v>84539</v>
      </c>
      <c r="P45" s="198">
        <f t="shared" ref="P45:P46" si="60">O45*$F$2</f>
        <v>9341.5594999999994</v>
      </c>
      <c r="Q45" s="198">
        <f t="shared" si="51"/>
        <v>8453.9</v>
      </c>
      <c r="R45" s="199">
        <f t="shared" si="55"/>
        <v>102334.4595</v>
      </c>
      <c r="S45" s="197">
        <f t="shared" si="17"/>
        <v>84539</v>
      </c>
      <c r="T45" s="198">
        <f t="shared" si="8"/>
        <v>9341.5594999999994</v>
      </c>
      <c r="U45" s="198">
        <f t="shared" si="9"/>
        <v>8453.9</v>
      </c>
      <c r="V45" s="199">
        <f t="shared" si="56"/>
        <v>102334.4595</v>
      </c>
    </row>
    <row r="46" spans="1:22" x14ac:dyDescent="0.25">
      <c r="A46" s="196" t="s">
        <v>52</v>
      </c>
      <c r="B46" s="174">
        <v>6</v>
      </c>
      <c r="C46" s="197">
        <v>88588</v>
      </c>
      <c r="D46" s="198">
        <f t="shared" si="57"/>
        <v>9788.9740000000002</v>
      </c>
      <c r="E46" s="198">
        <f t="shared" si="48"/>
        <v>8858.8000000000011</v>
      </c>
      <c r="F46" s="199">
        <f t="shared" si="52"/>
        <v>107235.774</v>
      </c>
      <c r="G46" s="197">
        <f t="shared" si="11"/>
        <v>88588</v>
      </c>
      <c r="H46" s="198">
        <f t="shared" si="58"/>
        <v>9788.9740000000002</v>
      </c>
      <c r="I46" s="198">
        <f t="shared" si="49"/>
        <v>8858.8000000000011</v>
      </c>
      <c r="J46" s="199">
        <f t="shared" si="53"/>
        <v>107235.774</v>
      </c>
      <c r="K46" s="197">
        <f t="shared" si="13"/>
        <v>88588</v>
      </c>
      <c r="L46" s="198">
        <f t="shared" si="59"/>
        <v>9788.9740000000002</v>
      </c>
      <c r="M46" s="198">
        <f t="shared" si="50"/>
        <v>8858.8000000000011</v>
      </c>
      <c r="N46" s="199">
        <f t="shared" si="54"/>
        <v>107235.774</v>
      </c>
      <c r="O46" s="197">
        <f t="shared" si="15"/>
        <v>88588</v>
      </c>
      <c r="P46" s="198">
        <f t="shared" si="60"/>
        <v>9788.9740000000002</v>
      </c>
      <c r="Q46" s="198">
        <f t="shared" si="51"/>
        <v>8858.8000000000011</v>
      </c>
      <c r="R46" s="199">
        <f t="shared" si="55"/>
        <v>107235.774</v>
      </c>
      <c r="S46" s="197">
        <f t="shared" si="17"/>
        <v>88588</v>
      </c>
      <c r="T46" s="198">
        <f t="shared" si="8"/>
        <v>9788.9740000000002</v>
      </c>
      <c r="U46" s="198">
        <f t="shared" si="9"/>
        <v>8858.8000000000011</v>
      </c>
      <c r="V46" s="199">
        <f t="shared" si="56"/>
        <v>107235.774</v>
      </c>
    </row>
    <row r="47" spans="1:22" x14ac:dyDescent="0.25">
      <c r="A47" s="196" t="s">
        <v>53</v>
      </c>
      <c r="B47" s="174">
        <v>7</v>
      </c>
      <c r="C47" s="197">
        <v>92611</v>
      </c>
      <c r="D47" s="198">
        <f t="shared" ref="D47:D52" si="61">C47*$F$2</f>
        <v>10233.5155</v>
      </c>
      <c r="E47" s="198">
        <f t="shared" si="48"/>
        <v>9261.1</v>
      </c>
      <c r="F47" s="199">
        <f t="shared" si="52"/>
        <v>112105.6155</v>
      </c>
      <c r="G47" s="197">
        <f t="shared" si="11"/>
        <v>92611</v>
      </c>
      <c r="H47" s="198">
        <f t="shared" ref="H47:H52" si="62">G47*$F$2</f>
        <v>10233.5155</v>
      </c>
      <c r="I47" s="198">
        <f t="shared" si="49"/>
        <v>9261.1</v>
      </c>
      <c r="J47" s="199">
        <f t="shared" si="53"/>
        <v>112105.6155</v>
      </c>
      <c r="K47" s="197">
        <f t="shared" si="13"/>
        <v>92611</v>
      </c>
      <c r="L47" s="198">
        <f t="shared" ref="L47:L52" si="63">K47*$F$2</f>
        <v>10233.5155</v>
      </c>
      <c r="M47" s="198">
        <f t="shared" si="50"/>
        <v>9261.1</v>
      </c>
      <c r="N47" s="199">
        <f t="shared" si="54"/>
        <v>112105.6155</v>
      </c>
      <c r="O47" s="197">
        <f t="shared" si="15"/>
        <v>92611</v>
      </c>
      <c r="P47" s="198">
        <f t="shared" ref="P47:P52" si="64">O47*$F$2</f>
        <v>10233.5155</v>
      </c>
      <c r="Q47" s="198">
        <f t="shared" si="51"/>
        <v>9261.1</v>
      </c>
      <c r="R47" s="199">
        <f t="shared" si="55"/>
        <v>112105.6155</v>
      </c>
      <c r="S47" s="197">
        <f t="shared" si="17"/>
        <v>92611</v>
      </c>
      <c r="T47" s="198">
        <f t="shared" si="8"/>
        <v>10233.5155</v>
      </c>
      <c r="U47" s="198">
        <f t="shared" si="9"/>
        <v>9261.1</v>
      </c>
      <c r="V47" s="199">
        <f t="shared" si="56"/>
        <v>112105.6155</v>
      </c>
    </row>
    <row r="48" spans="1:22" ht="15.75" thickBot="1" x14ac:dyDescent="0.3">
      <c r="A48" s="200" t="s">
        <v>54</v>
      </c>
      <c r="B48" s="201">
        <v>8</v>
      </c>
      <c r="C48" s="202">
        <v>96615</v>
      </c>
      <c r="D48" s="203">
        <f t="shared" si="61"/>
        <v>10675.9575</v>
      </c>
      <c r="E48" s="203">
        <f t="shared" si="48"/>
        <v>9661.5</v>
      </c>
      <c r="F48" s="204">
        <f t="shared" si="52"/>
        <v>116952.4575</v>
      </c>
      <c r="G48" s="202">
        <f t="shared" si="11"/>
        <v>96615</v>
      </c>
      <c r="H48" s="203">
        <f t="shared" si="62"/>
        <v>10675.9575</v>
      </c>
      <c r="I48" s="203">
        <f t="shared" si="49"/>
        <v>9661.5</v>
      </c>
      <c r="J48" s="204">
        <f t="shared" si="53"/>
        <v>116952.4575</v>
      </c>
      <c r="K48" s="202">
        <f t="shared" si="13"/>
        <v>96615</v>
      </c>
      <c r="L48" s="203">
        <f t="shared" si="63"/>
        <v>10675.9575</v>
      </c>
      <c r="M48" s="203">
        <f t="shared" si="50"/>
        <v>9661.5</v>
      </c>
      <c r="N48" s="204">
        <f t="shared" si="54"/>
        <v>116952.4575</v>
      </c>
      <c r="O48" s="202">
        <f t="shared" si="15"/>
        <v>96615</v>
      </c>
      <c r="P48" s="203">
        <f t="shared" si="64"/>
        <v>10675.9575</v>
      </c>
      <c r="Q48" s="203">
        <f t="shared" si="51"/>
        <v>9661.5</v>
      </c>
      <c r="R48" s="204">
        <f t="shared" si="55"/>
        <v>116952.4575</v>
      </c>
      <c r="S48" s="202">
        <f t="shared" si="17"/>
        <v>96615</v>
      </c>
      <c r="T48" s="203">
        <f t="shared" si="8"/>
        <v>10675.9575</v>
      </c>
      <c r="U48" s="203">
        <f t="shared" si="9"/>
        <v>9661.5</v>
      </c>
      <c r="V48" s="204">
        <f t="shared" si="56"/>
        <v>116952.4575</v>
      </c>
    </row>
    <row r="49" spans="1:22" x14ac:dyDescent="0.25">
      <c r="A49" s="191" t="s">
        <v>55</v>
      </c>
      <c r="B49" s="192">
        <v>1</v>
      </c>
      <c r="C49" s="193">
        <v>54849</v>
      </c>
      <c r="D49" s="194">
        <f t="shared" si="61"/>
        <v>6060.8145000000004</v>
      </c>
      <c r="E49" s="194">
        <f t="shared" si="48"/>
        <v>5484.9000000000005</v>
      </c>
      <c r="F49" s="195">
        <f>SUM(C49:E49)</f>
        <v>66394.714500000002</v>
      </c>
      <c r="G49" s="193">
        <f t="shared" si="11"/>
        <v>54849</v>
      </c>
      <c r="H49" s="194">
        <f t="shared" si="62"/>
        <v>6060.8145000000004</v>
      </c>
      <c r="I49" s="194">
        <f t="shared" si="49"/>
        <v>5484.9000000000005</v>
      </c>
      <c r="J49" s="195">
        <f>SUM(G49:I49)</f>
        <v>66394.714500000002</v>
      </c>
      <c r="K49" s="193">
        <f t="shared" si="13"/>
        <v>54849</v>
      </c>
      <c r="L49" s="194">
        <f t="shared" si="63"/>
        <v>6060.8145000000004</v>
      </c>
      <c r="M49" s="194">
        <f t="shared" si="50"/>
        <v>5484.9000000000005</v>
      </c>
      <c r="N49" s="195">
        <f>SUM(K49:M49)</f>
        <v>66394.714500000002</v>
      </c>
      <c r="O49" s="193">
        <f t="shared" si="15"/>
        <v>54849</v>
      </c>
      <c r="P49" s="194">
        <f t="shared" si="64"/>
        <v>6060.8145000000004</v>
      </c>
      <c r="Q49" s="194">
        <f t="shared" si="51"/>
        <v>5484.9000000000005</v>
      </c>
      <c r="R49" s="195">
        <f>SUM(O49:Q49)</f>
        <v>66394.714500000002</v>
      </c>
      <c r="S49" s="193">
        <f t="shared" si="17"/>
        <v>54849</v>
      </c>
      <c r="T49" s="194">
        <f t="shared" si="8"/>
        <v>6060.8145000000004</v>
      </c>
      <c r="U49" s="194">
        <f t="shared" si="9"/>
        <v>5484.9000000000005</v>
      </c>
      <c r="V49" s="195">
        <f>SUM(S49:U49)</f>
        <v>66394.714500000002</v>
      </c>
    </row>
    <row r="50" spans="1:22" x14ac:dyDescent="0.25">
      <c r="A50" s="196" t="s">
        <v>60</v>
      </c>
      <c r="B50" s="174">
        <v>2</v>
      </c>
      <c r="C50" s="197">
        <v>56724</v>
      </c>
      <c r="D50" s="198">
        <f t="shared" si="61"/>
        <v>6268.0020000000004</v>
      </c>
      <c r="E50" s="198">
        <f t="shared" si="48"/>
        <v>5672.4000000000005</v>
      </c>
      <c r="F50" s="199">
        <f t="shared" ref="F50:F55" si="65">SUM(C50:E50)</f>
        <v>68664.402000000002</v>
      </c>
      <c r="G50" s="197">
        <f t="shared" si="11"/>
        <v>56724</v>
      </c>
      <c r="H50" s="198">
        <f t="shared" si="62"/>
        <v>6268.0020000000004</v>
      </c>
      <c r="I50" s="198">
        <f t="shared" si="49"/>
        <v>5672.4000000000005</v>
      </c>
      <c r="J50" s="199">
        <f t="shared" ref="J50:J55" si="66">SUM(G50:I50)</f>
        <v>68664.402000000002</v>
      </c>
      <c r="K50" s="197">
        <f t="shared" si="13"/>
        <v>56724</v>
      </c>
      <c r="L50" s="198">
        <f t="shared" si="63"/>
        <v>6268.0020000000004</v>
      </c>
      <c r="M50" s="198">
        <f t="shared" si="50"/>
        <v>5672.4000000000005</v>
      </c>
      <c r="N50" s="199">
        <f t="shared" ref="N50:N55" si="67">SUM(K50:M50)</f>
        <v>68664.402000000002</v>
      </c>
      <c r="O50" s="197">
        <f t="shared" si="15"/>
        <v>56724</v>
      </c>
      <c r="P50" s="198">
        <f t="shared" si="64"/>
        <v>6268.0020000000004</v>
      </c>
      <c r="Q50" s="198">
        <f t="shared" si="51"/>
        <v>5672.4000000000005</v>
      </c>
      <c r="R50" s="199">
        <f t="shared" ref="R50:R55" si="68">SUM(O50:Q50)</f>
        <v>68664.402000000002</v>
      </c>
      <c r="S50" s="197">
        <f t="shared" si="17"/>
        <v>56724</v>
      </c>
      <c r="T50" s="198">
        <f t="shared" si="8"/>
        <v>6268.0020000000004</v>
      </c>
      <c r="U50" s="198">
        <f t="shared" si="9"/>
        <v>5672.4000000000005</v>
      </c>
      <c r="V50" s="199">
        <f t="shared" ref="V50:V55" si="69">SUM(S50:U50)</f>
        <v>68664.402000000002</v>
      </c>
    </row>
    <row r="51" spans="1:22" x14ac:dyDescent="0.25">
      <c r="A51" s="196" t="s">
        <v>56</v>
      </c>
      <c r="B51" s="174">
        <v>3</v>
      </c>
      <c r="C51" s="197">
        <v>66768</v>
      </c>
      <c r="D51" s="198">
        <f t="shared" si="61"/>
        <v>7377.8640000000005</v>
      </c>
      <c r="E51" s="198">
        <f t="shared" si="48"/>
        <v>6676.8</v>
      </c>
      <c r="F51" s="199">
        <f t="shared" si="65"/>
        <v>80822.664000000004</v>
      </c>
      <c r="G51" s="197">
        <f t="shared" si="11"/>
        <v>66768</v>
      </c>
      <c r="H51" s="198">
        <f t="shared" si="62"/>
        <v>7377.8640000000005</v>
      </c>
      <c r="I51" s="198">
        <f t="shared" si="49"/>
        <v>6676.8</v>
      </c>
      <c r="J51" s="199">
        <f t="shared" si="66"/>
        <v>80822.664000000004</v>
      </c>
      <c r="K51" s="197">
        <f t="shared" si="13"/>
        <v>66768</v>
      </c>
      <c r="L51" s="198">
        <f t="shared" si="63"/>
        <v>7377.8640000000005</v>
      </c>
      <c r="M51" s="198">
        <f t="shared" si="50"/>
        <v>6676.8</v>
      </c>
      <c r="N51" s="199">
        <f t="shared" si="67"/>
        <v>80822.664000000004</v>
      </c>
      <c r="O51" s="197">
        <f t="shared" si="15"/>
        <v>66768</v>
      </c>
      <c r="P51" s="198">
        <f t="shared" si="64"/>
        <v>7377.8640000000005</v>
      </c>
      <c r="Q51" s="198">
        <f t="shared" si="51"/>
        <v>6676.8</v>
      </c>
      <c r="R51" s="199">
        <f t="shared" si="68"/>
        <v>80822.664000000004</v>
      </c>
      <c r="S51" s="197">
        <f t="shared" si="17"/>
        <v>66768</v>
      </c>
      <c r="T51" s="198">
        <f t="shared" si="8"/>
        <v>7377.8640000000005</v>
      </c>
      <c r="U51" s="198">
        <f t="shared" si="9"/>
        <v>6676.8</v>
      </c>
      <c r="V51" s="199">
        <f t="shared" si="69"/>
        <v>80822.664000000004</v>
      </c>
    </row>
    <row r="52" spans="1:22" x14ac:dyDescent="0.25">
      <c r="A52" s="196" t="s">
        <v>57</v>
      </c>
      <c r="B52" s="174">
        <v>4</v>
      </c>
      <c r="C52" s="197">
        <v>71655</v>
      </c>
      <c r="D52" s="198">
        <f t="shared" si="61"/>
        <v>7917.8775000000005</v>
      </c>
      <c r="E52" s="198">
        <f t="shared" si="48"/>
        <v>7165.5</v>
      </c>
      <c r="F52" s="199">
        <f t="shared" si="65"/>
        <v>86738.377500000002</v>
      </c>
      <c r="G52" s="197">
        <f t="shared" si="11"/>
        <v>71655</v>
      </c>
      <c r="H52" s="198">
        <f t="shared" si="62"/>
        <v>7917.8775000000005</v>
      </c>
      <c r="I52" s="198">
        <f t="shared" si="49"/>
        <v>7165.5</v>
      </c>
      <c r="J52" s="199">
        <f t="shared" si="66"/>
        <v>86738.377500000002</v>
      </c>
      <c r="K52" s="197">
        <f t="shared" si="13"/>
        <v>71655</v>
      </c>
      <c r="L52" s="198">
        <f t="shared" si="63"/>
        <v>7917.8775000000005</v>
      </c>
      <c r="M52" s="198">
        <f t="shared" si="50"/>
        <v>7165.5</v>
      </c>
      <c r="N52" s="199">
        <f t="shared" si="67"/>
        <v>86738.377500000002</v>
      </c>
      <c r="O52" s="197">
        <f t="shared" si="15"/>
        <v>71655</v>
      </c>
      <c r="P52" s="198">
        <f t="shared" si="64"/>
        <v>7917.8775000000005</v>
      </c>
      <c r="Q52" s="198">
        <f t="shared" si="51"/>
        <v>7165.5</v>
      </c>
      <c r="R52" s="199">
        <f t="shared" si="68"/>
        <v>86738.377500000002</v>
      </c>
      <c r="S52" s="197">
        <f t="shared" si="17"/>
        <v>71655</v>
      </c>
      <c r="T52" s="198">
        <f t="shared" si="8"/>
        <v>7917.8775000000005</v>
      </c>
      <c r="U52" s="198">
        <f t="shared" si="9"/>
        <v>7165.5</v>
      </c>
      <c r="V52" s="199">
        <f t="shared" si="69"/>
        <v>86738.377500000002</v>
      </c>
    </row>
    <row r="53" spans="1:22" x14ac:dyDescent="0.25">
      <c r="A53" s="196" t="s">
        <v>58</v>
      </c>
      <c r="B53" s="174">
        <v>5</v>
      </c>
      <c r="C53" s="197">
        <v>77019</v>
      </c>
      <c r="D53" s="198">
        <f t="shared" ref="D53:D54" si="70">C53*$F$2</f>
        <v>8510.5995000000003</v>
      </c>
      <c r="E53" s="198">
        <f t="shared" si="48"/>
        <v>7701.9000000000005</v>
      </c>
      <c r="F53" s="199">
        <f t="shared" si="65"/>
        <v>93231.499499999991</v>
      </c>
      <c r="G53" s="197">
        <f t="shared" si="11"/>
        <v>77019</v>
      </c>
      <c r="H53" s="198">
        <f t="shared" ref="H53:H54" si="71">G53*$F$2</f>
        <v>8510.5995000000003</v>
      </c>
      <c r="I53" s="198">
        <f t="shared" si="49"/>
        <v>7701.9000000000005</v>
      </c>
      <c r="J53" s="199">
        <f t="shared" si="66"/>
        <v>93231.499499999991</v>
      </c>
      <c r="K53" s="197">
        <f t="shared" si="13"/>
        <v>77019</v>
      </c>
      <c r="L53" s="198">
        <f t="shared" ref="L53:L54" si="72">K53*$F$2</f>
        <v>8510.5995000000003</v>
      </c>
      <c r="M53" s="198">
        <f t="shared" si="50"/>
        <v>7701.9000000000005</v>
      </c>
      <c r="N53" s="199">
        <f t="shared" si="67"/>
        <v>93231.499499999991</v>
      </c>
      <c r="O53" s="197">
        <f t="shared" si="15"/>
        <v>77019</v>
      </c>
      <c r="P53" s="198">
        <f t="shared" ref="P53:P54" si="73">O53*$F$2</f>
        <v>8510.5995000000003</v>
      </c>
      <c r="Q53" s="198">
        <f t="shared" si="51"/>
        <v>7701.9000000000005</v>
      </c>
      <c r="R53" s="199">
        <f t="shared" si="68"/>
        <v>93231.499499999991</v>
      </c>
      <c r="S53" s="197">
        <f t="shared" si="17"/>
        <v>77019</v>
      </c>
      <c r="T53" s="198">
        <f t="shared" si="8"/>
        <v>8510.5995000000003</v>
      </c>
      <c r="U53" s="198">
        <f t="shared" si="9"/>
        <v>7701.9000000000005</v>
      </c>
      <c r="V53" s="199">
        <f t="shared" si="69"/>
        <v>93231.499499999991</v>
      </c>
    </row>
    <row r="54" spans="1:22" x14ac:dyDescent="0.25">
      <c r="A54" s="196" t="s">
        <v>61</v>
      </c>
      <c r="B54" s="174">
        <v>6</v>
      </c>
      <c r="C54" s="197">
        <v>82380</v>
      </c>
      <c r="D54" s="198">
        <f t="shared" si="70"/>
        <v>9102.99</v>
      </c>
      <c r="E54" s="198">
        <f t="shared" si="48"/>
        <v>8238</v>
      </c>
      <c r="F54" s="199">
        <f t="shared" si="65"/>
        <v>99720.99</v>
      </c>
      <c r="G54" s="197">
        <f t="shared" si="11"/>
        <v>82380</v>
      </c>
      <c r="H54" s="198">
        <f t="shared" si="71"/>
        <v>9102.99</v>
      </c>
      <c r="I54" s="198">
        <f t="shared" si="49"/>
        <v>8238</v>
      </c>
      <c r="J54" s="199">
        <f t="shared" si="66"/>
        <v>99720.99</v>
      </c>
      <c r="K54" s="197">
        <f t="shared" si="13"/>
        <v>82380</v>
      </c>
      <c r="L54" s="198">
        <f t="shared" si="72"/>
        <v>9102.99</v>
      </c>
      <c r="M54" s="198">
        <f t="shared" si="50"/>
        <v>8238</v>
      </c>
      <c r="N54" s="199">
        <f t="shared" si="67"/>
        <v>99720.99</v>
      </c>
      <c r="O54" s="197">
        <f t="shared" si="15"/>
        <v>82380</v>
      </c>
      <c r="P54" s="198">
        <f t="shared" si="73"/>
        <v>9102.99</v>
      </c>
      <c r="Q54" s="198">
        <f t="shared" si="51"/>
        <v>8238</v>
      </c>
      <c r="R54" s="199">
        <f t="shared" si="68"/>
        <v>99720.99</v>
      </c>
      <c r="S54" s="197">
        <f t="shared" si="17"/>
        <v>82380</v>
      </c>
      <c r="T54" s="198">
        <f t="shared" si="8"/>
        <v>9102.99</v>
      </c>
      <c r="U54" s="198">
        <f t="shared" si="9"/>
        <v>8238</v>
      </c>
      <c r="V54" s="199">
        <f t="shared" si="69"/>
        <v>99720.99</v>
      </c>
    </row>
    <row r="55" spans="1:22" ht="15.75" thickBot="1" x14ac:dyDescent="0.3">
      <c r="A55" s="200" t="s">
        <v>59</v>
      </c>
      <c r="B55" s="201">
        <v>7</v>
      </c>
      <c r="C55" s="202">
        <v>87724</v>
      </c>
      <c r="D55" s="203">
        <f>C55*$F$2</f>
        <v>9693.5020000000004</v>
      </c>
      <c r="E55" s="203">
        <f t="shared" si="48"/>
        <v>8772.4</v>
      </c>
      <c r="F55" s="204">
        <f t="shared" si="65"/>
        <v>106189.902</v>
      </c>
      <c r="G55" s="202">
        <f t="shared" si="11"/>
        <v>87724</v>
      </c>
      <c r="H55" s="203">
        <f>G55*$F$2</f>
        <v>9693.5020000000004</v>
      </c>
      <c r="I55" s="203">
        <f t="shared" si="49"/>
        <v>8772.4</v>
      </c>
      <c r="J55" s="204">
        <f t="shared" si="66"/>
        <v>106189.902</v>
      </c>
      <c r="K55" s="202">
        <f t="shared" si="13"/>
        <v>87724</v>
      </c>
      <c r="L55" s="203">
        <f>K55*$F$2</f>
        <v>9693.5020000000004</v>
      </c>
      <c r="M55" s="203">
        <f t="shared" si="50"/>
        <v>8772.4</v>
      </c>
      <c r="N55" s="204">
        <f t="shared" si="67"/>
        <v>106189.902</v>
      </c>
      <c r="O55" s="202">
        <f t="shared" si="15"/>
        <v>87724</v>
      </c>
      <c r="P55" s="203">
        <f>O55*$F$2</f>
        <v>9693.5020000000004</v>
      </c>
      <c r="Q55" s="203">
        <f t="shared" si="51"/>
        <v>8772.4</v>
      </c>
      <c r="R55" s="204">
        <f t="shared" si="68"/>
        <v>106189.902</v>
      </c>
      <c r="S55" s="202">
        <f t="shared" si="17"/>
        <v>87724</v>
      </c>
      <c r="T55" s="203">
        <f>S55*$F$2</f>
        <v>9693.5020000000004</v>
      </c>
      <c r="U55" s="203">
        <f t="shared" si="9"/>
        <v>8772.4</v>
      </c>
      <c r="V55" s="204">
        <f t="shared" si="69"/>
        <v>106189.902</v>
      </c>
    </row>
    <row r="56" spans="1:22" x14ac:dyDescent="0.25">
      <c r="A56" s="191" t="s">
        <v>62</v>
      </c>
      <c r="B56" s="192">
        <v>1</v>
      </c>
      <c r="C56" s="193">
        <v>52201</v>
      </c>
      <c r="D56" s="194">
        <f>C56*$F$2</f>
        <v>5768.2105000000001</v>
      </c>
      <c r="E56" s="194">
        <f t="shared" si="48"/>
        <v>5220.1000000000004</v>
      </c>
      <c r="F56" s="195">
        <f>SUM(C56:E56)</f>
        <v>63189.3105</v>
      </c>
      <c r="G56" s="193">
        <f t="shared" si="11"/>
        <v>52201</v>
      </c>
      <c r="H56" s="194">
        <f>G56*$F$2</f>
        <v>5768.2105000000001</v>
      </c>
      <c r="I56" s="194">
        <f t="shared" si="49"/>
        <v>5220.1000000000004</v>
      </c>
      <c r="J56" s="195">
        <f>SUM(G56:I56)</f>
        <v>63189.3105</v>
      </c>
      <c r="K56" s="193">
        <f t="shared" si="13"/>
        <v>52201</v>
      </c>
      <c r="L56" s="194">
        <f>K56*$F$2</f>
        <v>5768.2105000000001</v>
      </c>
      <c r="M56" s="194">
        <f t="shared" si="50"/>
        <v>5220.1000000000004</v>
      </c>
      <c r="N56" s="195">
        <f>SUM(K56:M56)</f>
        <v>63189.3105</v>
      </c>
      <c r="O56" s="193">
        <f t="shared" si="15"/>
        <v>52201</v>
      </c>
      <c r="P56" s="194">
        <f>O56*$F$2</f>
        <v>5768.2105000000001</v>
      </c>
      <c r="Q56" s="194">
        <f t="shared" si="51"/>
        <v>5220.1000000000004</v>
      </c>
      <c r="R56" s="195">
        <f>SUM(O56:Q56)</f>
        <v>63189.3105</v>
      </c>
      <c r="S56" s="193">
        <f t="shared" si="17"/>
        <v>52201</v>
      </c>
      <c r="T56" s="194">
        <f>S56*$F$2</f>
        <v>5768.2105000000001</v>
      </c>
      <c r="U56" s="194">
        <f t="shared" si="9"/>
        <v>5220.1000000000004</v>
      </c>
      <c r="V56" s="195">
        <f>SUM(S56:U56)</f>
        <v>63189.3105</v>
      </c>
    </row>
    <row r="57" spans="1:22" x14ac:dyDescent="0.25">
      <c r="A57" s="196" t="s">
        <v>63</v>
      </c>
      <c r="B57" s="174">
        <v>2</v>
      </c>
      <c r="C57" s="197">
        <v>53973</v>
      </c>
      <c r="D57" s="198">
        <f>C57*$F$2</f>
        <v>5964.0164999999997</v>
      </c>
      <c r="E57" s="198">
        <f t="shared" si="48"/>
        <v>5397.3</v>
      </c>
      <c r="F57" s="199">
        <f t="shared" ref="F57:F62" si="74">SUM(C57:E57)</f>
        <v>65334.316500000001</v>
      </c>
      <c r="G57" s="197">
        <f t="shared" si="11"/>
        <v>53973</v>
      </c>
      <c r="H57" s="198">
        <f>G57*$F$2</f>
        <v>5964.0164999999997</v>
      </c>
      <c r="I57" s="198">
        <f t="shared" si="49"/>
        <v>5397.3</v>
      </c>
      <c r="J57" s="199">
        <f t="shared" ref="J57:J62" si="75">SUM(G57:I57)</f>
        <v>65334.316500000001</v>
      </c>
      <c r="K57" s="197">
        <f t="shared" si="13"/>
        <v>53973</v>
      </c>
      <c r="L57" s="198">
        <f>K57*$F$2</f>
        <v>5964.0164999999997</v>
      </c>
      <c r="M57" s="198">
        <f t="shared" si="50"/>
        <v>5397.3</v>
      </c>
      <c r="N57" s="199">
        <f t="shared" ref="N57:N62" si="76">SUM(K57:M57)</f>
        <v>65334.316500000001</v>
      </c>
      <c r="O57" s="197">
        <f t="shared" si="15"/>
        <v>53973</v>
      </c>
      <c r="P57" s="198">
        <f>O57*$F$2</f>
        <v>5964.0164999999997</v>
      </c>
      <c r="Q57" s="198">
        <f t="shared" si="51"/>
        <v>5397.3</v>
      </c>
      <c r="R57" s="199">
        <f t="shared" ref="R57:R62" si="77">SUM(O57:Q57)</f>
        <v>65334.316500000001</v>
      </c>
      <c r="S57" s="197">
        <f t="shared" si="17"/>
        <v>53973</v>
      </c>
      <c r="T57" s="198">
        <f>S57*$F$2</f>
        <v>5964.0164999999997</v>
      </c>
      <c r="U57" s="198">
        <f t="shared" si="9"/>
        <v>5397.3</v>
      </c>
      <c r="V57" s="199">
        <f t="shared" ref="V57:V62" si="78">SUM(S57:U57)</f>
        <v>65334.316500000001</v>
      </c>
    </row>
    <row r="58" spans="1:22" x14ac:dyDescent="0.25">
      <c r="A58" s="196" t="s">
        <v>64</v>
      </c>
      <c r="B58" s="174">
        <v>3</v>
      </c>
      <c r="C58" s="197">
        <v>63529</v>
      </c>
      <c r="D58" s="198">
        <f>C58*$F$2</f>
        <v>7019.9544999999998</v>
      </c>
      <c r="E58" s="198">
        <f t="shared" si="48"/>
        <v>6352.9000000000005</v>
      </c>
      <c r="F58" s="199">
        <f t="shared" si="74"/>
        <v>76901.854499999987</v>
      </c>
      <c r="G58" s="197">
        <f t="shared" si="11"/>
        <v>63529</v>
      </c>
      <c r="H58" s="198">
        <f>G58*$F$2</f>
        <v>7019.9544999999998</v>
      </c>
      <c r="I58" s="198">
        <f t="shared" si="49"/>
        <v>6352.9000000000005</v>
      </c>
      <c r="J58" s="199">
        <f t="shared" si="75"/>
        <v>76901.854499999987</v>
      </c>
      <c r="K58" s="197">
        <f t="shared" si="13"/>
        <v>63529</v>
      </c>
      <c r="L58" s="198">
        <f>K58*$F$2</f>
        <v>7019.9544999999998</v>
      </c>
      <c r="M58" s="198">
        <f t="shared" si="50"/>
        <v>6352.9000000000005</v>
      </c>
      <c r="N58" s="199">
        <f t="shared" si="76"/>
        <v>76901.854499999987</v>
      </c>
      <c r="O58" s="197">
        <f t="shared" si="15"/>
        <v>63529</v>
      </c>
      <c r="P58" s="198">
        <f>O58*$F$2</f>
        <v>7019.9544999999998</v>
      </c>
      <c r="Q58" s="198">
        <f t="shared" si="51"/>
        <v>6352.9000000000005</v>
      </c>
      <c r="R58" s="199">
        <f t="shared" si="77"/>
        <v>76901.854499999987</v>
      </c>
      <c r="S58" s="197">
        <f t="shared" si="17"/>
        <v>63529</v>
      </c>
      <c r="T58" s="198">
        <f>S58*$F$2</f>
        <v>7019.9544999999998</v>
      </c>
      <c r="U58" s="198">
        <f t="shared" si="9"/>
        <v>6352.9000000000005</v>
      </c>
      <c r="V58" s="199">
        <f t="shared" si="78"/>
        <v>76901.854499999987</v>
      </c>
    </row>
    <row r="59" spans="1:22" x14ac:dyDescent="0.25">
      <c r="A59" s="196" t="s">
        <v>65</v>
      </c>
      <c r="B59" s="174">
        <v>4</v>
      </c>
      <c r="C59" s="197">
        <v>68521</v>
      </c>
      <c r="D59" s="198">
        <f>C59*$F$2</f>
        <v>7571.5704999999998</v>
      </c>
      <c r="E59" s="198">
        <f t="shared" si="48"/>
        <v>6852.1</v>
      </c>
      <c r="F59" s="199">
        <f t="shared" si="74"/>
        <v>82944.670500000007</v>
      </c>
      <c r="G59" s="197">
        <f t="shared" si="11"/>
        <v>68521</v>
      </c>
      <c r="H59" s="198">
        <f>G59*$F$2</f>
        <v>7571.5704999999998</v>
      </c>
      <c r="I59" s="198">
        <f t="shared" si="49"/>
        <v>6852.1</v>
      </c>
      <c r="J59" s="199">
        <f t="shared" si="75"/>
        <v>82944.670500000007</v>
      </c>
      <c r="K59" s="197">
        <f t="shared" si="13"/>
        <v>68521</v>
      </c>
      <c r="L59" s="198">
        <f>K59*$F$2</f>
        <v>7571.5704999999998</v>
      </c>
      <c r="M59" s="198">
        <f t="shared" si="50"/>
        <v>6852.1</v>
      </c>
      <c r="N59" s="199">
        <f t="shared" si="76"/>
        <v>82944.670500000007</v>
      </c>
      <c r="O59" s="197">
        <f t="shared" si="15"/>
        <v>68521</v>
      </c>
      <c r="P59" s="198">
        <f>O59*$F$2</f>
        <v>7571.5704999999998</v>
      </c>
      <c r="Q59" s="198">
        <f t="shared" si="51"/>
        <v>6852.1</v>
      </c>
      <c r="R59" s="199">
        <f t="shared" si="77"/>
        <v>82944.670500000007</v>
      </c>
      <c r="S59" s="197">
        <f t="shared" si="17"/>
        <v>68521</v>
      </c>
      <c r="T59" s="198">
        <f>S59*$F$2</f>
        <v>7571.5704999999998</v>
      </c>
      <c r="U59" s="198">
        <f t="shared" si="9"/>
        <v>6852.1</v>
      </c>
      <c r="V59" s="199">
        <f t="shared" si="78"/>
        <v>82944.670500000007</v>
      </c>
    </row>
    <row r="60" spans="1:22" x14ac:dyDescent="0.25">
      <c r="A60" s="196" t="s">
        <v>66</v>
      </c>
      <c r="B60" s="174">
        <v>5</v>
      </c>
      <c r="C60" s="197">
        <v>73167</v>
      </c>
      <c r="D60" s="198">
        <f t="shared" ref="D60:D61" si="79">C60*$F$2</f>
        <v>8084.9534999999996</v>
      </c>
      <c r="E60" s="198">
        <f t="shared" si="48"/>
        <v>7316.7000000000007</v>
      </c>
      <c r="F60" s="199">
        <f t="shared" si="74"/>
        <v>88568.6535</v>
      </c>
      <c r="G60" s="197">
        <f t="shared" si="11"/>
        <v>73167</v>
      </c>
      <c r="H60" s="198">
        <f t="shared" ref="H60:H61" si="80">G60*$F$2</f>
        <v>8084.9534999999996</v>
      </c>
      <c r="I60" s="198">
        <f t="shared" si="49"/>
        <v>7316.7000000000007</v>
      </c>
      <c r="J60" s="199">
        <f t="shared" si="75"/>
        <v>88568.6535</v>
      </c>
      <c r="K60" s="197">
        <f t="shared" si="13"/>
        <v>73167</v>
      </c>
      <c r="L60" s="198">
        <f t="shared" ref="L60:L61" si="81">K60*$F$2</f>
        <v>8084.9534999999996</v>
      </c>
      <c r="M60" s="198">
        <f t="shared" si="50"/>
        <v>7316.7000000000007</v>
      </c>
      <c r="N60" s="199">
        <f t="shared" si="76"/>
        <v>88568.6535</v>
      </c>
      <c r="O60" s="197">
        <f t="shared" si="15"/>
        <v>73167</v>
      </c>
      <c r="P60" s="198">
        <f t="shared" ref="P60:P61" si="82">O60*$F$2</f>
        <v>8084.9534999999996</v>
      </c>
      <c r="Q60" s="198">
        <f t="shared" si="51"/>
        <v>7316.7000000000007</v>
      </c>
      <c r="R60" s="199">
        <f t="shared" si="77"/>
        <v>88568.6535</v>
      </c>
      <c r="S60" s="197">
        <f t="shared" si="17"/>
        <v>73167</v>
      </c>
      <c r="T60" s="198">
        <f t="shared" ref="T60:T75" si="83">S60*$F$2</f>
        <v>8084.9534999999996</v>
      </c>
      <c r="U60" s="198">
        <f t="shared" si="9"/>
        <v>7316.7000000000007</v>
      </c>
      <c r="V60" s="199">
        <f t="shared" si="78"/>
        <v>88568.6535</v>
      </c>
    </row>
    <row r="61" spans="1:22" x14ac:dyDescent="0.25">
      <c r="A61" s="196" t="s">
        <v>67</v>
      </c>
      <c r="B61" s="174">
        <v>6</v>
      </c>
      <c r="C61" s="197">
        <v>78265</v>
      </c>
      <c r="D61" s="198">
        <f t="shared" si="79"/>
        <v>8648.2824999999993</v>
      </c>
      <c r="E61" s="198">
        <f t="shared" si="48"/>
        <v>7826.5</v>
      </c>
      <c r="F61" s="199">
        <f t="shared" si="74"/>
        <v>94739.782500000001</v>
      </c>
      <c r="G61" s="197">
        <f t="shared" si="11"/>
        <v>78265</v>
      </c>
      <c r="H61" s="198">
        <f t="shared" si="80"/>
        <v>8648.2824999999993</v>
      </c>
      <c r="I61" s="198">
        <f t="shared" si="49"/>
        <v>7826.5</v>
      </c>
      <c r="J61" s="199">
        <f t="shared" si="75"/>
        <v>94739.782500000001</v>
      </c>
      <c r="K61" s="197">
        <f t="shared" si="13"/>
        <v>78265</v>
      </c>
      <c r="L61" s="198">
        <f t="shared" si="81"/>
        <v>8648.2824999999993</v>
      </c>
      <c r="M61" s="198">
        <f t="shared" si="50"/>
        <v>7826.5</v>
      </c>
      <c r="N61" s="199">
        <f t="shared" si="76"/>
        <v>94739.782500000001</v>
      </c>
      <c r="O61" s="197">
        <f t="shared" si="15"/>
        <v>78265</v>
      </c>
      <c r="P61" s="198">
        <f t="shared" si="82"/>
        <v>8648.2824999999993</v>
      </c>
      <c r="Q61" s="198">
        <f t="shared" si="51"/>
        <v>7826.5</v>
      </c>
      <c r="R61" s="199">
        <f t="shared" si="77"/>
        <v>94739.782500000001</v>
      </c>
      <c r="S61" s="197">
        <f t="shared" si="17"/>
        <v>78265</v>
      </c>
      <c r="T61" s="198">
        <f t="shared" si="83"/>
        <v>8648.2824999999993</v>
      </c>
      <c r="U61" s="198">
        <f t="shared" si="9"/>
        <v>7826.5</v>
      </c>
      <c r="V61" s="199">
        <f t="shared" si="78"/>
        <v>94739.782500000001</v>
      </c>
    </row>
    <row r="62" spans="1:22" ht="15.75" thickBot="1" x14ac:dyDescent="0.3">
      <c r="A62" s="200" t="s">
        <v>68</v>
      </c>
      <c r="B62" s="201">
        <v>7</v>
      </c>
      <c r="C62" s="202">
        <v>83344</v>
      </c>
      <c r="D62" s="203">
        <f t="shared" ref="D62:D73" si="84">C62*$F$2</f>
        <v>9209.5120000000006</v>
      </c>
      <c r="E62" s="203">
        <f t="shared" si="48"/>
        <v>8334.4</v>
      </c>
      <c r="F62" s="204">
        <f t="shared" si="74"/>
        <v>100887.912</v>
      </c>
      <c r="G62" s="202">
        <f t="shared" si="11"/>
        <v>83344</v>
      </c>
      <c r="H62" s="203">
        <f t="shared" ref="H62:H73" si="85">G62*$F$2</f>
        <v>9209.5120000000006</v>
      </c>
      <c r="I62" s="203">
        <f t="shared" si="49"/>
        <v>8334.4</v>
      </c>
      <c r="J62" s="204">
        <f t="shared" si="75"/>
        <v>100887.912</v>
      </c>
      <c r="K62" s="202">
        <f t="shared" si="13"/>
        <v>83344</v>
      </c>
      <c r="L62" s="203">
        <f t="shared" ref="L62:L73" si="86">K62*$F$2</f>
        <v>9209.5120000000006</v>
      </c>
      <c r="M62" s="203">
        <f t="shared" si="50"/>
        <v>8334.4</v>
      </c>
      <c r="N62" s="204">
        <f t="shared" si="76"/>
        <v>100887.912</v>
      </c>
      <c r="O62" s="202">
        <f t="shared" si="15"/>
        <v>83344</v>
      </c>
      <c r="P62" s="203">
        <f t="shared" ref="P62:P73" si="87">O62*$F$2</f>
        <v>9209.5120000000006</v>
      </c>
      <c r="Q62" s="203">
        <f t="shared" si="51"/>
        <v>8334.4</v>
      </c>
      <c r="R62" s="204">
        <f t="shared" si="77"/>
        <v>100887.912</v>
      </c>
      <c r="S62" s="202">
        <f t="shared" si="17"/>
        <v>83344</v>
      </c>
      <c r="T62" s="203">
        <f t="shared" si="83"/>
        <v>9209.5120000000006</v>
      </c>
      <c r="U62" s="203">
        <f t="shared" si="9"/>
        <v>8334.4</v>
      </c>
      <c r="V62" s="204">
        <f t="shared" si="78"/>
        <v>100887.912</v>
      </c>
    </row>
    <row r="63" spans="1:22" x14ac:dyDescent="0.25">
      <c r="A63" s="191" t="s">
        <v>69</v>
      </c>
      <c r="B63" s="192">
        <v>1</v>
      </c>
      <c r="C63" s="193">
        <v>34746</v>
      </c>
      <c r="D63" s="194">
        <f t="shared" si="84"/>
        <v>3839.433</v>
      </c>
      <c r="E63" s="194">
        <f t="shared" si="48"/>
        <v>3474.6000000000004</v>
      </c>
      <c r="F63" s="195">
        <f>SUM(C63:E63)</f>
        <v>42060.032999999996</v>
      </c>
      <c r="G63" s="193">
        <f t="shared" si="11"/>
        <v>34746</v>
      </c>
      <c r="H63" s="194">
        <f t="shared" si="85"/>
        <v>3839.433</v>
      </c>
      <c r="I63" s="194">
        <f t="shared" si="49"/>
        <v>3474.6000000000004</v>
      </c>
      <c r="J63" s="195">
        <f>SUM(G63:I63)</f>
        <v>42060.032999999996</v>
      </c>
      <c r="K63" s="193">
        <f t="shared" si="13"/>
        <v>34746</v>
      </c>
      <c r="L63" s="194">
        <f t="shared" si="86"/>
        <v>3839.433</v>
      </c>
      <c r="M63" s="194">
        <f t="shared" si="50"/>
        <v>3474.6000000000004</v>
      </c>
      <c r="N63" s="195">
        <f>SUM(K63:M63)</f>
        <v>42060.032999999996</v>
      </c>
      <c r="O63" s="193">
        <f t="shared" si="15"/>
        <v>34746</v>
      </c>
      <c r="P63" s="194">
        <f t="shared" si="87"/>
        <v>3839.433</v>
      </c>
      <c r="Q63" s="194">
        <f t="shared" si="51"/>
        <v>3474.6000000000004</v>
      </c>
      <c r="R63" s="195">
        <f>SUM(O63:Q63)</f>
        <v>42060.032999999996</v>
      </c>
      <c r="S63" s="193">
        <f t="shared" si="17"/>
        <v>34746</v>
      </c>
      <c r="T63" s="194">
        <f t="shared" si="83"/>
        <v>3839.433</v>
      </c>
      <c r="U63" s="194">
        <f t="shared" si="9"/>
        <v>3474.6000000000004</v>
      </c>
      <c r="V63" s="195">
        <f>SUM(S63:U63)</f>
        <v>42060.032999999996</v>
      </c>
    </row>
    <row r="64" spans="1:22" x14ac:dyDescent="0.25">
      <c r="A64" s="196" t="s">
        <v>70</v>
      </c>
      <c r="B64" s="174">
        <v>2</v>
      </c>
      <c r="C64" s="197">
        <v>36772</v>
      </c>
      <c r="D64" s="198">
        <f t="shared" si="84"/>
        <v>4063.306</v>
      </c>
      <c r="E64" s="198">
        <f t="shared" si="48"/>
        <v>3677.2000000000003</v>
      </c>
      <c r="F64" s="199">
        <f t="shared" ref="F64:F76" si="88">SUM(C64:E64)</f>
        <v>44512.505999999994</v>
      </c>
      <c r="G64" s="197">
        <f t="shared" si="11"/>
        <v>36772</v>
      </c>
      <c r="H64" s="198">
        <f t="shared" si="85"/>
        <v>4063.306</v>
      </c>
      <c r="I64" s="198">
        <f t="shared" si="49"/>
        <v>3677.2000000000003</v>
      </c>
      <c r="J64" s="199">
        <f t="shared" ref="J64:J76" si="89">SUM(G64:I64)</f>
        <v>44512.505999999994</v>
      </c>
      <c r="K64" s="197">
        <f t="shared" si="13"/>
        <v>36772</v>
      </c>
      <c r="L64" s="198">
        <f t="shared" si="86"/>
        <v>4063.306</v>
      </c>
      <c r="M64" s="198">
        <f t="shared" si="50"/>
        <v>3677.2000000000003</v>
      </c>
      <c r="N64" s="199">
        <f t="shared" ref="N64:N76" si="90">SUM(K64:M64)</f>
        <v>44512.505999999994</v>
      </c>
      <c r="O64" s="197">
        <f t="shared" si="15"/>
        <v>36772</v>
      </c>
      <c r="P64" s="198">
        <f t="shared" si="87"/>
        <v>4063.306</v>
      </c>
      <c r="Q64" s="198">
        <f t="shared" si="51"/>
        <v>3677.2000000000003</v>
      </c>
      <c r="R64" s="199">
        <f t="shared" ref="R64:R76" si="91">SUM(O64:Q64)</f>
        <v>44512.505999999994</v>
      </c>
      <c r="S64" s="197">
        <f t="shared" si="17"/>
        <v>36772</v>
      </c>
      <c r="T64" s="198">
        <f t="shared" si="83"/>
        <v>4063.306</v>
      </c>
      <c r="U64" s="198">
        <f t="shared" si="9"/>
        <v>3677.2000000000003</v>
      </c>
      <c r="V64" s="199">
        <f t="shared" ref="V64:V76" si="92">SUM(S64:U64)</f>
        <v>44512.505999999994</v>
      </c>
    </row>
    <row r="65" spans="1:22" x14ac:dyDescent="0.25">
      <c r="A65" s="196" t="s">
        <v>71</v>
      </c>
      <c r="B65" s="174">
        <v>3</v>
      </c>
      <c r="C65" s="197">
        <v>38490</v>
      </c>
      <c r="D65" s="198">
        <f t="shared" si="84"/>
        <v>4253.1450000000004</v>
      </c>
      <c r="E65" s="198">
        <f t="shared" si="48"/>
        <v>3849</v>
      </c>
      <c r="F65" s="199">
        <f t="shared" si="88"/>
        <v>46592.145000000004</v>
      </c>
      <c r="G65" s="197">
        <f t="shared" si="11"/>
        <v>38490</v>
      </c>
      <c r="H65" s="198">
        <f t="shared" si="85"/>
        <v>4253.1450000000004</v>
      </c>
      <c r="I65" s="198">
        <f t="shared" si="49"/>
        <v>3849</v>
      </c>
      <c r="J65" s="199">
        <f t="shared" si="89"/>
        <v>46592.145000000004</v>
      </c>
      <c r="K65" s="197">
        <f t="shared" si="13"/>
        <v>38490</v>
      </c>
      <c r="L65" s="198">
        <f t="shared" si="86"/>
        <v>4253.1450000000004</v>
      </c>
      <c r="M65" s="198">
        <f t="shared" si="50"/>
        <v>3849</v>
      </c>
      <c r="N65" s="199">
        <f t="shared" si="90"/>
        <v>46592.145000000004</v>
      </c>
      <c r="O65" s="197">
        <f t="shared" si="15"/>
        <v>38490</v>
      </c>
      <c r="P65" s="198">
        <f t="shared" si="87"/>
        <v>4253.1450000000004</v>
      </c>
      <c r="Q65" s="198">
        <f t="shared" si="51"/>
        <v>3849</v>
      </c>
      <c r="R65" s="199">
        <f t="shared" si="91"/>
        <v>46592.145000000004</v>
      </c>
      <c r="S65" s="197">
        <f t="shared" si="17"/>
        <v>38490</v>
      </c>
      <c r="T65" s="198">
        <f t="shared" si="83"/>
        <v>4253.1450000000004</v>
      </c>
      <c r="U65" s="198">
        <f t="shared" si="9"/>
        <v>3849</v>
      </c>
      <c r="V65" s="199">
        <f t="shared" si="92"/>
        <v>46592.145000000004</v>
      </c>
    </row>
    <row r="66" spans="1:22" x14ac:dyDescent="0.25">
      <c r="A66" s="196" t="s">
        <v>72</v>
      </c>
      <c r="B66" s="174">
        <v>4</v>
      </c>
      <c r="C66" s="197">
        <v>40741</v>
      </c>
      <c r="D66" s="198">
        <f t="shared" si="84"/>
        <v>4501.8805000000002</v>
      </c>
      <c r="E66" s="198">
        <f t="shared" si="48"/>
        <v>4074.1000000000004</v>
      </c>
      <c r="F66" s="199">
        <f t="shared" si="88"/>
        <v>49316.980499999998</v>
      </c>
      <c r="G66" s="197">
        <f t="shared" si="11"/>
        <v>40741</v>
      </c>
      <c r="H66" s="198">
        <f t="shared" si="85"/>
        <v>4501.8805000000002</v>
      </c>
      <c r="I66" s="198">
        <f t="shared" si="49"/>
        <v>4074.1000000000004</v>
      </c>
      <c r="J66" s="199">
        <f t="shared" si="89"/>
        <v>49316.980499999998</v>
      </c>
      <c r="K66" s="197">
        <f t="shared" si="13"/>
        <v>40741</v>
      </c>
      <c r="L66" s="198">
        <f t="shared" si="86"/>
        <v>4501.8805000000002</v>
      </c>
      <c r="M66" s="198">
        <f t="shared" si="50"/>
        <v>4074.1000000000004</v>
      </c>
      <c r="N66" s="199">
        <f t="shared" si="90"/>
        <v>49316.980499999998</v>
      </c>
      <c r="O66" s="197">
        <f t="shared" si="15"/>
        <v>40741</v>
      </c>
      <c r="P66" s="198">
        <f t="shared" si="87"/>
        <v>4501.8805000000002</v>
      </c>
      <c r="Q66" s="198">
        <f t="shared" si="51"/>
        <v>4074.1000000000004</v>
      </c>
      <c r="R66" s="199">
        <f t="shared" si="91"/>
        <v>49316.980499999998</v>
      </c>
      <c r="S66" s="197">
        <f t="shared" si="17"/>
        <v>40741</v>
      </c>
      <c r="T66" s="198">
        <f t="shared" si="83"/>
        <v>4501.8805000000002</v>
      </c>
      <c r="U66" s="198">
        <f t="shared" si="9"/>
        <v>4074.1000000000004</v>
      </c>
      <c r="V66" s="199">
        <f t="shared" si="92"/>
        <v>49316.980499999998</v>
      </c>
    </row>
    <row r="67" spans="1:22" x14ac:dyDescent="0.25">
      <c r="A67" s="196" t="s">
        <v>73</v>
      </c>
      <c r="B67" s="174">
        <v>5</v>
      </c>
      <c r="C67" s="197">
        <v>43045</v>
      </c>
      <c r="D67" s="198">
        <f t="shared" si="84"/>
        <v>4756.4724999999999</v>
      </c>
      <c r="E67" s="198">
        <f t="shared" si="48"/>
        <v>4304.5</v>
      </c>
      <c r="F67" s="199">
        <f t="shared" si="88"/>
        <v>52105.972500000003</v>
      </c>
      <c r="G67" s="197">
        <f t="shared" si="11"/>
        <v>43045</v>
      </c>
      <c r="H67" s="198">
        <f t="shared" si="85"/>
        <v>4756.4724999999999</v>
      </c>
      <c r="I67" s="198">
        <f t="shared" si="49"/>
        <v>4304.5</v>
      </c>
      <c r="J67" s="199">
        <f t="shared" si="89"/>
        <v>52105.972500000003</v>
      </c>
      <c r="K67" s="197">
        <f t="shared" si="13"/>
        <v>43045</v>
      </c>
      <c r="L67" s="198">
        <f t="shared" si="86"/>
        <v>4756.4724999999999</v>
      </c>
      <c r="M67" s="198">
        <f t="shared" si="50"/>
        <v>4304.5</v>
      </c>
      <c r="N67" s="199">
        <f t="shared" si="90"/>
        <v>52105.972500000003</v>
      </c>
      <c r="O67" s="197">
        <f t="shared" si="15"/>
        <v>43045</v>
      </c>
      <c r="P67" s="198">
        <f t="shared" si="87"/>
        <v>4756.4724999999999</v>
      </c>
      <c r="Q67" s="198">
        <f t="shared" si="51"/>
        <v>4304.5</v>
      </c>
      <c r="R67" s="199">
        <f t="shared" si="91"/>
        <v>52105.972500000003</v>
      </c>
      <c r="S67" s="197">
        <f t="shared" si="17"/>
        <v>43045</v>
      </c>
      <c r="T67" s="198">
        <f t="shared" si="83"/>
        <v>4756.4724999999999</v>
      </c>
      <c r="U67" s="198">
        <f t="shared" si="9"/>
        <v>4304.5</v>
      </c>
      <c r="V67" s="199">
        <f t="shared" si="92"/>
        <v>52105.972500000003</v>
      </c>
    </row>
    <row r="68" spans="1:22" x14ac:dyDescent="0.25">
      <c r="A68" s="196" t="s">
        <v>74</v>
      </c>
      <c r="B68" s="174">
        <v>6</v>
      </c>
      <c r="C68" s="197">
        <v>45001</v>
      </c>
      <c r="D68" s="198">
        <f t="shared" si="84"/>
        <v>4972.6104999999998</v>
      </c>
      <c r="E68" s="198">
        <f t="shared" si="48"/>
        <v>4500.1000000000004</v>
      </c>
      <c r="F68" s="199">
        <f t="shared" si="88"/>
        <v>54473.710500000001</v>
      </c>
      <c r="G68" s="197">
        <f t="shared" si="11"/>
        <v>45001</v>
      </c>
      <c r="H68" s="198">
        <f t="shared" si="85"/>
        <v>4972.6104999999998</v>
      </c>
      <c r="I68" s="198">
        <f t="shared" si="49"/>
        <v>4500.1000000000004</v>
      </c>
      <c r="J68" s="199">
        <f t="shared" si="89"/>
        <v>54473.710500000001</v>
      </c>
      <c r="K68" s="197">
        <f t="shared" si="13"/>
        <v>45001</v>
      </c>
      <c r="L68" s="198">
        <f t="shared" si="86"/>
        <v>4972.6104999999998</v>
      </c>
      <c r="M68" s="198">
        <f t="shared" si="50"/>
        <v>4500.1000000000004</v>
      </c>
      <c r="N68" s="199">
        <f t="shared" si="90"/>
        <v>54473.710500000001</v>
      </c>
      <c r="O68" s="197">
        <f t="shared" si="15"/>
        <v>45001</v>
      </c>
      <c r="P68" s="198">
        <f t="shared" si="87"/>
        <v>4972.6104999999998</v>
      </c>
      <c r="Q68" s="198">
        <f t="shared" si="51"/>
        <v>4500.1000000000004</v>
      </c>
      <c r="R68" s="199">
        <f t="shared" si="91"/>
        <v>54473.710500000001</v>
      </c>
      <c r="S68" s="197">
        <f t="shared" si="17"/>
        <v>45001</v>
      </c>
      <c r="T68" s="198">
        <f t="shared" si="83"/>
        <v>4972.6104999999998</v>
      </c>
      <c r="U68" s="198">
        <f t="shared" si="9"/>
        <v>4500.1000000000004</v>
      </c>
      <c r="V68" s="199">
        <f t="shared" si="92"/>
        <v>54473.710500000001</v>
      </c>
    </row>
    <row r="69" spans="1:22" x14ac:dyDescent="0.25">
      <c r="A69" s="196" t="s">
        <v>75</v>
      </c>
      <c r="B69" s="174">
        <v>7</v>
      </c>
      <c r="C69" s="197">
        <v>46933</v>
      </c>
      <c r="D69" s="198">
        <f t="shared" si="84"/>
        <v>5186.0964999999997</v>
      </c>
      <c r="E69" s="198">
        <f t="shared" si="48"/>
        <v>4693.3</v>
      </c>
      <c r="F69" s="199">
        <f t="shared" si="88"/>
        <v>56812.396500000003</v>
      </c>
      <c r="G69" s="197">
        <f t="shared" si="11"/>
        <v>46933</v>
      </c>
      <c r="H69" s="198">
        <f t="shared" si="85"/>
        <v>5186.0964999999997</v>
      </c>
      <c r="I69" s="198">
        <f t="shared" si="49"/>
        <v>4693.3</v>
      </c>
      <c r="J69" s="199">
        <f t="shared" si="89"/>
        <v>56812.396500000003</v>
      </c>
      <c r="K69" s="197">
        <f t="shared" si="13"/>
        <v>46933</v>
      </c>
      <c r="L69" s="198">
        <f t="shared" si="86"/>
        <v>5186.0964999999997</v>
      </c>
      <c r="M69" s="198">
        <f t="shared" si="50"/>
        <v>4693.3</v>
      </c>
      <c r="N69" s="199">
        <f t="shared" si="90"/>
        <v>56812.396500000003</v>
      </c>
      <c r="O69" s="197">
        <f t="shared" si="15"/>
        <v>46933</v>
      </c>
      <c r="P69" s="198">
        <f t="shared" si="87"/>
        <v>5186.0964999999997</v>
      </c>
      <c r="Q69" s="198">
        <f t="shared" si="51"/>
        <v>4693.3</v>
      </c>
      <c r="R69" s="199">
        <f t="shared" si="91"/>
        <v>56812.396500000003</v>
      </c>
      <c r="S69" s="197">
        <f t="shared" si="17"/>
        <v>46933</v>
      </c>
      <c r="T69" s="198">
        <f t="shared" si="83"/>
        <v>5186.0964999999997</v>
      </c>
      <c r="U69" s="198">
        <f t="shared" si="9"/>
        <v>4693.3</v>
      </c>
      <c r="V69" s="199">
        <f t="shared" si="92"/>
        <v>56812.396500000003</v>
      </c>
    </row>
    <row r="70" spans="1:22" x14ac:dyDescent="0.25">
      <c r="A70" s="196" t="s">
        <v>76</v>
      </c>
      <c r="B70" s="174">
        <v>8</v>
      </c>
      <c r="C70" s="197">
        <v>48877</v>
      </c>
      <c r="D70" s="198">
        <f t="shared" si="84"/>
        <v>5400.9085000000005</v>
      </c>
      <c r="E70" s="198">
        <f t="shared" si="48"/>
        <v>4887.7</v>
      </c>
      <c r="F70" s="199">
        <f t="shared" si="88"/>
        <v>59165.608499999995</v>
      </c>
      <c r="G70" s="197">
        <f t="shared" si="11"/>
        <v>48877</v>
      </c>
      <c r="H70" s="198">
        <f t="shared" si="85"/>
        <v>5400.9085000000005</v>
      </c>
      <c r="I70" s="198">
        <f t="shared" si="49"/>
        <v>4887.7</v>
      </c>
      <c r="J70" s="199">
        <f t="shared" si="89"/>
        <v>59165.608499999995</v>
      </c>
      <c r="K70" s="197">
        <f t="shared" si="13"/>
        <v>48877</v>
      </c>
      <c r="L70" s="198">
        <f t="shared" si="86"/>
        <v>5400.9085000000005</v>
      </c>
      <c r="M70" s="198">
        <f t="shared" si="50"/>
        <v>4887.7</v>
      </c>
      <c r="N70" s="199">
        <f t="shared" si="90"/>
        <v>59165.608499999995</v>
      </c>
      <c r="O70" s="197">
        <f t="shared" si="15"/>
        <v>48877</v>
      </c>
      <c r="P70" s="198">
        <f t="shared" si="87"/>
        <v>5400.9085000000005</v>
      </c>
      <c r="Q70" s="198">
        <f t="shared" si="51"/>
        <v>4887.7</v>
      </c>
      <c r="R70" s="199">
        <f t="shared" si="91"/>
        <v>59165.608499999995</v>
      </c>
      <c r="S70" s="197">
        <f t="shared" si="17"/>
        <v>48877</v>
      </c>
      <c r="T70" s="198">
        <f t="shared" si="83"/>
        <v>5400.9085000000005</v>
      </c>
      <c r="U70" s="198">
        <f t="shared" si="9"/>
        <v>4887.7</v>
      </c>
      <c r="V70" s="199">
        <f t="shared" si="92"/>
        <v>59165.608499999995</v>
      </c>
    </row>
    <row r="71" spans="1:22" x14ac:dyDescent="0.25">
      <c r="A71" s="196" t="s">
        <v>77</v>
      </c>
      <c r="B71" s="174">
        <v>9</v>
      </c>
      <c r="C71" s="197">
        <v>50818</v>
      </c>
      <c r="D71" s="198">
        <f t="shared" si="84"/>
        <v>5615.3890000000001</v>
      </c>
      <c r="E71" s="198">
        <f t="shared" si="48"/>
        <v>5081.8</v>
      </c>
      <c r="F71" s="199">
        <f t="shared" si="88"/>
        <v>61515.189000000006</v>
      </c>
      <c r="G71" s="197">
        <f t="shared" si="11"/>
        <v>50818</v>
      </c>
      <c r="H71" s="198">
        <f t="shared" si="85"/>
        <v>5615.3890000000001</v>
      </c>
      <c r="I71" s="198">
        <f t="shared" si="49"/>
        <v>5081.8</v>
      </c>
      <c r="J71" s="199">
        <f t="shared" si="89"/>
        <v>61515.189000000006</v>
      </c>
      <c r="K71" s="197">
        <f t="shared" si="13"/>
        <v>50818</v>
      </c>
      <c r="L71" s="198">
        <f t="shared" si="86"/>
        <v>5615.3890000000001</v>
      </c>
      <c r="M71" s="198">
        <f t="shared" si="50"/>
        <v>5081.8</v>
      </c>
      <c r="N71" s="199">
        <f t="shared" si="90"/>
        <v>61515.189000000006</v>
      </c>
      <c r="O71" s="197">
        <f t="shared" si="15"/>
        <v>50818</v>
      </c>
      <c r="P71" s="198">
        <f t="shared" si="87"/>
        <v>5615.3890000000001</v>
      </c>
      <c r="Q71" s="198">
        <f t="shared" si="51"/>
        <v>5081.8</v>
      </c>
      <c r="R71" s="199">
        <f t="shared" si="91"/>
        <v>61515.189000000006</v>
      </c>
      <c r="S71" s="197">
        <f t="shared" si="17"/>
        <v>50818</v>
      </c>
      <c r="T71" s="198">
        <f t="shared" si="83"/>
        <v>5615.3890000000001</v>
      </c>
      <c r="U71" s="198">
        <f t="shared" si="9"/>
        <v>5081.8</v>
      </c>
      <c r="V71" s="199">
        <f t="shared" si="92"/>
        <v>61515.189000000006</v>
      </c>
    </row>
    <row r="72" spans="1:22" x14ac:dyDescent="0.25">
      <c r="A72" s="196" t="s">
        <v>78</v>
      </c>
      <c r="B72" s="174">
        <v>10</v>
      </c>
      <c r="C72" s="197">
        <v>52829</v>
      </c>
      <c r="D72" s="198">
        <f t="shared" si="84"/>
        <v>5837.6045000000004</v>
      </c>
      <c r="E72" s="198">
        <f t="shared" si="48"/>
        <v>5282.9000000000005</v>
      </c>
      <c r="F72" s="199">
        <f t="shared" si="88"/>
        <v>63949.504500000003</v>
      </c>
      <c r="G72" s="197">
        <f t="shared" si="11"/>
        <v>52829</v>
      </c>
      <c r="H72" s="198">
        <f t="shared" si="85"/>
        <v>5837.6045000000004</v>
      </c>
      <c r="I72" s="198">
        <f t="shared" si="49"/>
        <v>5282.9000000000005</v>
      </c>
      <c r="J72" s="199">
        <f t="shared" si="89"/>
        <v>63949.504500000003</v>
      </c>
      <c r="K72" s="197">
        <f t="shared" si="13"/>
        <v>52829</v>
      </c>
      <c r="L72" s="198">
        <f t="shared" si="86"/>
        <v>5837.6045000000004</v>
      </c>
      <c r="M72" s="198">
        <f t="shared" si="50"/>
        <v>5282.9000000000005</v>
      </c>
      <c r="N72" s="199">
        <f t="shared" si="90"/>
        <v>63949.504500000003</v>
      </c>
      <c r="O72" s="197">
        <f t="shared" si="15"/>
        <v>52829</v>
      </c>
      <c r="P72" s="198">
        <f t="shared" si="87"/>
        <v>5837.6045000000004</v>
      </c>
      <c r="Q72" s="198">
        <f t="shared" si="51"/>
        <v>5282.9000000000005</v>
      </c>
      <c r="R72" s="199">
        <f t="shared" si="91"/>
        <v>63949.504500000003</v>
      </c>
      <c r="S72" s="197">
        <f t="shared" si="17"/>
        <v>52829</v>
      </c>
      <c r="T72" s="198">
        <f t="shared" si="83"/>
        <v>5837.6045000000004</v>
      </c>
      <c r="U72" s="198">
        <f t="shared" si="9"/>
        <v>5282.9000000000005</v>
      </c>
      <c r="V72" s="199">
        <f t="shared" si="92"/>
        <v>63949.504500000003</v>
      </c>
    </row>
    <row r="73" spans="1:22" x14ac:dyDescent="0.25">
      <c r="A73" s="196" t="s">
        <v>79</v>
      </c>
      <c r="B73" s="174">
        <v>11</v>
      </c>
      <c r="C73" s="197">
        <v>54851</v>
      </c>
      <c r="D73" s="198">
        <f t="shared" si="84"/>
        <v>6061.0355</v>
      </c>
      <c r="E73" s="198">
        <f t="shared" si="48"/>
        <v>5485.1</v>
      </c>
      <c r="F73" s="199">
        <f t="shared" si="88"/>
        <v>66397.135500000004</v>
      </c>
      <c r="G73" s="197">
        <f t="shared" si="11"/>
        <v>54851</v>
      </c>
      <c r="H73" s="198">
        <f t="shared" si="85"/>
        <v>6061.0355</v>
      </c>
      <c r="I73" s="198">
        <f t="shared" si="49"/>
        <v>5485.1</v>
      </c>
      <c r="J73" s="199">
        <f t="shared" si="89"/>
        <v>66397.135500000004</v>
      </c>
      <c r="K73" s="197">
        <f t="shared" si="13"/>
        <v>54851</v>
      </c>
      <c r="L73" s="198">
        <f t="shared" si="86"/>
        <v>6061.0355</v>
      </c>
      <c r="M73" s="198">
        <f t="shared" si="50"/>
        <v>5485.1</v>
      </c>
      <c r="N73" s="199">
        <f t="shared" si="90"/>
        <v>66397.135500000004</v>
      </c>
      <c r="O73" s="197">
        <f t="shared" si="15"/>
        <v>54851</v>
      </c>
      <c r="P73" s="198">
        <f t="shared" si="87"/>
        <v>6061.0355</v>
      </c>
      <c r="Q73" s="198">
        <f t="shared" si="51"/>
        <v>5485.1</v>
      </c>
      <c r="R73" s="199">
        <f t="shared" si="91"/>
        <v>66397.135500000004</v>
      </c>
      <c r="S73" s="197">
        <f t="shared" si="17"/>
        <v>54851</v>
      </c>
      <c r="T73" s="198">
        <f t="shared" si="83"/>
        <v>6061.0355</v>
      </c>
      <c r="U73" s="198">
        <f t="shared" ref="U73:U76" si="93">S73*$F$3</f>
        <v>5485.1</v>
      </c>
      <c r="V73" s="199">
        <f t="shared" si="92"/>
        <v>66397.135500000004</v>
      </c>
    </row>
    <row r="74" spans="1:22" x14ac:dyDescent="0.25">
      <c r="A74" s="196" t="s">
        <v>80</v>
      </c>
      <c r="B74" s="174">
        <v>12</v>
      </c>
      <c r="C74" s="197">
        <v>56854</v>
      </c>
      <c r="D74" s="198">
        <f t="shared" ref="D74:D75" si="94">C74*$F$2</f>
        <v>6282.3670000000002</v>
      </c>
      <c r="E74" s="198">
        <f t="shared" si="48"/>
        <v>5685.4000000000005</v>
      </c>
      <c r="F74" s="199">
        <f t="shared" si="88"/>
        <v>68821.766999999993</v>
      </c>
      <c r="G74" s="197">
        <f t="shared" ref="G74:G76" si="95">C74*$F$4</f>
        <v>56854</v>
      </c>
      <c r="H74" s="198">
        <f t="shared" ref="H74:H75" si="96">G74*$F$2</f>
        <v>6282.3670000000002</v>
      </c>
      <c r="I74" s="198">
        <f t="shared" si="49"/>
        <v>5685.4000000000005</v>
      </c>
      <c r="J74" s="199">
        <f t="shared" si="89"/>
        <v>68821.766999999993</v>
      </c>
      <c r="K74" s="197">
        <f t="shared" ref="K74:K76" si="97">G74*$F$4</f>
        <v>56854</v>
      </c>
      <c r="L74" s="198">
        <f t="shared" ref="L74:L75" si="98">K74*$F$2</f>
        <v>6282.3670000000002</v>
      </c>
      <c r="M74" s="198">
        <f t="shared" si="50"/>
        <v>5685.4000000000005</v>
      </c>
      <c r="N74" s="199">
        <f t="shared" si="90"/>
        <v>68821.766999999993</v>
      </c>
      <c r="O74" s="197">
        <f t="shared" ref="O74:O76" si="99">K74*$F$4</f>
        <v>56854</v>
      </c>
      <c r="P74" s="198">
        <f t="shared" ref="P74:P75" si="100">O74*$F$2</f>
        <v>6282.3670000000002</v>
      </c>
      <c r="Q74" s="198">
        <f t="shared" si="51"/>
        <v>5685.4000000000005</v>
      </c>
      <c r="R74" s="199">
        <f t="shared" si="91"/>
        <v>68821.766999999993</v>
      </c>
      <c r="S74" s="197">
        <f t="shared" ref="S74:S76" si="101">O74*$F$4</f>
        <v>56854</v>
      </c>
      <c r="T74" s="198">
        <f t="shared" si="83"/>
        <v>6282.3670000000002</v>
      </c>
      <c r="U74" s="198">
        <f t="shared" si="93"/>
        <v>5685.4000000000005</v>
      </c>
      <c r="V74" s="199">
        <f t="shared" si="92"/>
        <v>68821.766999999993</v>
      </c>
    </row>
    <row r="75" spans="1:22" x14ac:dyDescent="0.25">
      <c r="A75" s="196" t="s">
        <v>81</v>
      </c>
      <c r="B75" s="174">
        <v>13</v>
      </c>
      <c r="C75" s="197">
        <v>58966</v>
      </c>
      <c r="D75" s="198">
        <f t="shared" si="94"/>
        <v>6515.7430000000004</v>
      </c>
      <c r="E75" s="198">
        <f t="shared" si="48"/>
        <v>5896.6</v>
      </c>
      <c r="F75" s="199">
        <f t="shared" si="88"/>
        <v>71378.343000000008</v>
      </c>
      <c r="G75" s="197">
        <f t="shared" si="95"/>
        <v>58966</v>
      </c>
      <c r="H75" s="198">
        <f t="shared" si="96"/>
        <v>6515.7430000000004</v>
      </c>
      <c r="I75" s="198">
        <f t="shared" si="49"/>
        <v>5896.6</v>
      </c>
      <c r="J75" s="199">
        <f t="shared" si="89"/>
        <v>71378.343000000008</v>
      </c>
      <c r="K75" s="197">
        <f t="shared" si="97"/>
        <v>58966</v>
      </c>
      <c r="L75" s="198">
        <f t="shared" si="98"/>
        <v>6515.7430000000004</v>
      </c>
      <c r="M75" s="198">
        <f t="shared" si="50"/>
        <v>5896.6</v>
      </c>
      <c r="N75" s="199">
        <f t="shared" si="90"/>
        <v>71378.343000000008</v>
      </c>
      <c r="O75" s="197">
        <f t="shared" si="99"/>
        <v>58966</v>
      </c>
      <c r="P75" s="198">
        <f t="shared" si="100"/>
        <v>6515.7430000000004</v>
      </c>
      <c r="Q75" s="198">
        <f t="shared" si="51"/>
        <v>5896.6</v>
      </c>
      <c r="R75" s="199">
        <f t="shared" si="91"/>
        <v>71378.343000000008</v>
      </c>
      <c r="S75" s="197">
        <f t="shared" si="101"/>
        <v>58966</v>
      </c>
      <c r="T75" s="198">
        <f t="shared" si="83"/>
        <v>6515.7430000000004</v>
      </c>
      <c r="U75" s="198">
        <f t="shared" si="93"/>
        <v>5896.6</v>
      </c>
      <c r="V75" s="199">
        <f t="shared" si="92"/>
        <v>71378.343000000008</v>
      </c>
    </row>
    <row r="76" spans="1:22" ht="15.75" thickBot="1" x14ac:dyDescent="0.3">
      <c r="A76" s="200" t="s">
        <v>82</v>
      </c>
      <c r="B76" s="201">
        <v>14</v>
      </c>
      <c r="C76" s="202">
        <v>60984</v>
      </c>
      <c r="D76" s="203">
        <f>C76*$F$2</f>
        <v>6738.732</v>
      </c>
      <c r="E76" s="203">
        <f t="shared" si="48"/>
        <v>6098.4000000000005</v>
      </c>
      <c r="F76" s="204">
        <f t="shared" si="88"/>
        <v>73821.131999999998</v>
      </c>
      <c r="G76" s="202">
        <f t="shared" si="95"/>
        <v>60984</v>
      </c>
      <c r="H76" s="203">
        <f>G76*$F$2</f>
        <v>6738.732</v>
      </c>
      <c r="I76" s="203">
        <f t="shared" si="49"/>
        <v>6098.4000000000005</v>
      </c>
      <c r="J76" s="204">
        <f t="shared" si="89"/>
        <v>73821.131999999998</v>
      </c>
      <c r="K76" s="202">
        <f t="shared" si="97"/>
        <v>60984</v>
      </c>
      <c r="L76" s="203">
        <f>K76*$F$2</f>
        <v>6738.732</v>
      </c>
      <c r="M76" s="203">
        <f t="shared" si="50"/>
        <v>6098.4000000000005</v>
      </c>
      <c r="N76" s="204">
        <f t="shared" si="90"/>
        <v>73821.131999999998</v>
      </c>
      <c r="O76" s="202">
        <f t="shared" si="99"/>
        <v>60984</v>
      </c>
      <c r="P76" s="203">
        <f>O76*$F$2</f>
        <v>6738.732</v>
      </c>
      <c r="Q76" s="203">
        <f t="shared" si="51"/>
        <v>6098.4000000000005</v>
      </c>
      <c r="R76" s="204">
        <f t="shared" si="91"/>
        <v>73821.131999999998</v>
      </c>
      <c r="S76" s="202">
        <f t="shared" si="101"/>
        <v>60984</v>
      </c>
      <c r="T76" s="203">
        <f>S76*$F$2</f>
        <v>6738.732</v>
      </c>
      <c r="U76" s="203">
        <f t="shared" si="93"/>
        <v>6098.4000000000005</v>
      </c>
      <c r="V76" s="204">
        <f t="shared" si="92"/>
        <v>73821.131999999998</v>
      </c>
    </row>
  </sheetData>
  <mergeCells count="6">
    <mergeCell ref="E1:F1"/>
    <mergeCell ref="S6:V6"/>
    <mergeCell ref="C6:F6"/>
    <mergeCell ref="G6:J6"/>
    <mergeCell ref="K6:N6"/>
    <mergeCell ref="O6:R6"/>
  </mergeCells>
  <pageMargins left="0.7" right="0.7" top="0.75" bottom="0.75" header="0.3" footer="0.3"/>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Instructions. </vt:lpstr>
      <vt:lpstr>EFIN Reconciliation</vt:lpstr>
      <vt:lpstr>Step 1 - Payroll</vt:lpstr>
      <vt:lpstr>Step 1A. </vt:lpstr>
      <vt:lpstr>1B.</vt:lpstr>
      <vt:lpstr>1C.</vt:lpstr>
      <vt:lpstr>1D.</vt:lpstr>
      <vt:lpstr>1B Salary scales -UCD Admin</vt:lpstr>
      <vt:lpstr>1B. Academic</vt:lpstr>
      <vt:lpstr>Researcher Salary Scales. </vt:lpstr>
      <vt:lpstr>Student Stipend.</vt:lpstr>
      <vt:lpstr>2.</vt:lpstr>
      <vt:lpstr>3.</vt:lpstr>
      <vt:lpstr>4.</vt:lpstr>
      <vt:lpstr>Depreciation</vt:lpstr>
      <vt:lpstr>5.</vt:lpstr>
      <vt:lpstr>6.</vt:lpstr>
      <vt:lpstr>Project Budget EURO</vt:lpstr>
      <vt:lpstr>All job positions.</vt:lpstr>
      <vt:lpstr>Project Budget NON-EURO</vt:lpstr>
      <vt:lpstr>Not in Use</vt:lpstr>
      <vt:lpstr>Contract</vt:lpstr>
      <vt:lpstr>Contract_Research</vt:lpstr>
      <vt:lpstr>Desk</vt:lpstr>
      <vt:lpstr>Desk_based_research</vt:lpstr>
      <vt:lpstr>Lab</vt:lpstr>
      <vt:lpstr>Lab_based_research</vt:lpstr>
      <vt:lpstr>'1B.'!Print_Area</vt:lpstr>
      <vt:lpstr>'1C.'!Print_Area</vt:lpstr>
      <vt:lpstr>'1D.'!Print_Area</vt:lpstr>
      <vt:lpstr>'2.'!Print_Area</vt:lpstr>
      <vt:lpstr>'3.'!Print_Area</vt:lpstr>
      <vt:lpstr>'4.'!Print_Area</vt:lpstr>
      <vt:lpstr>'5.'!Print_Area</vt:lpstr>
      <vt:lpstr>'Instructions. '!Print_Area</vt:lpstr>
      <vt:lpstr>'Project Budget EURO'!Print_Area</vt:lpstr>
      <vt:lpstr>'Project Budget NON-EURO'!Print_Area</vt:lpstr>
      <vt:lpstr>'Step 1 - Payroll'!Print_Area</vt:lpstr>
      <vt:lpstr>'Step 1A.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2021-09-13T10:19:18Z</dcterms:created>
  <dcterms:modified xsi:type="dcterms:W3CDTF">2024-06-27T09:07:24Z</dcterms:modified>
</cp:coreProperties>
</file>